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250" activeTab="2"/>
  </bookViews>
  <sheets>
    <sheet name="П1.4" sheetId="1" r:id="rId1"/>
    <sheet name="П.1.15" sheetId="2" r:id="rId2"/>
    <sheet name="П1.18.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'П1.4'!$A$1:$L$49</definedName>
  </definedNames>
  <calcPr fullCalcOnLoad="1"/>
</workbook>
</file>

<file path=xl/sharedStrings.xml><?xml version="1.0" encoding="utf-8"?>
<sst xmlns="http://schemas.openxmlformats.org/spreadsheetml/2006/main" count="312" uniqueCount="279">
  <si>
    <t xml:space="preserve">п.п. </t>
  </si>
  <si>
    <t xml:space="preserve">Показатели        </t>
  </si>
  <si>
    <t xml:space="preserve">Базовый период    </t>
  </si>
  <si>
    <t xml:space="preserve">Период регулирования </t>
  </si>
  <si>
    <t>Всего</t>
  </si>
  <si>
    <t xml:space="preserve">ВН </t>
  </si>
  <si>
    <t>СН1</t>
  </si>
  <si>
    <t>СН11</t>
  </si>
  <si>
    <t xml:space="preserve">НН </t>
  </si>
  <si>
    <t xml:space="preserve">1.  </t>
  </si>
  <si>
    <t>Поступление эл. энергии в</t>
  </si>
  <si>
    <t xml:space="preserve">сеть, ВСЕГО              </t>
  </si>
  <si>
    <t xml:space="preserve">1.1. </t>
  </si>
  <si>
    <t xml:space="preserve">из смежной сети, всего   </t>
  </si>
  <si>
    <t xml:space="preserve">в том числе из сети      </t>
  </si>
  <si>
    <t xml:space="preserve">ВН                       </t>
  </si>
  <si>
    <t xml:space="preserve">СН1                      </t>
  </si>
  <si>
    <t xml:space="preserve">СН11                     </t>
  </si>
  <si>
    <t xml:space="preserve">1.2. </t>
  </si>
  <si>
    <t>от   электростанций    ПЭ</t>
  </si>
  <si>
    <t xml:space="preserve">(ЭСО)                    </t>
  </si>
  <si>
    <t xml:space="preserve">1.3. </t>
  </si>
  <si>
    <t>от других поставщиков  (в</t>
  </si>
  <si>
    <t xml:space="preserve">т.ч. с оптового рынка)   </t>
  </si>
  <si>
    <t xml:space="preserve">1.4. </t>
  </si>
  <si>
    <t>поступление эл.   энергии</t>
  </si>
  <si>
    <t xml:space="preserve">от других организаций    </t>
  </si>
  <si>
    <t xml:space="preserve">2.   </t>
  </si>
  <si>
    <t>Потери электроэнергии   в</t>
  </si>
  <si>
    <t xml:space="preserve">сети                     </t>
  </si>
  <si>
    <t>то же в % (п. 1.1/п. 1.3)</t>
  </si>
  <si>
    <t xml:space="preserve">3.   </t>
  </si>
  <si>
    <t>Расход электроэнергии  на</t>
  </si>
  <si>
    <t>производственные        и</t>
  </si>
  <si>
    <t xml:space="preserve">хозяйственные нужды      </t>
  </si>
  <si>
    <t xml:space="preserve">4.   </t>
  </si>
  <si>
    <t xml:space="preserve">Полезный отпуск из сети  </t>
  </si>
  <si>
    <t xml:space="preserve">4.1. </t>
  </si>
  <si>
    <t xml:space="preserve">в т.ч.                   </t>
  </si>
  <si>
    <t>собственным  потребителям</t>
  </si>
  <si>
    <t xml:space="preserve">ЭСО                      </t>
  </si>
  <si>
    <t xml:space="preserve">из них:                  </t>
  </si>
  <si>
    <t xml:space="preserve">потребителям,            </t>
  </si>
  <si>
    <t>присоединенным  к  центру</t>
  </si>
  <si>
    <t xml:space="preserve">питания                  </t>
  </si>
  <si>
    <t>на           генераторном</t>
  </si>
  <si>
    <t xml:space="preserve">напряжении               </t>
  </si>
  <si>
    <t xml:space="preserve">4.2. </t>
  </si>
  <si>
    <t>потребителям     оптового</t>
  </si>
  <si>
    <t xml:space="preserve">рынка                    </t>
  </si>
  <si>
    <t xml:space="preserve">4.3. </t>
  </si>
  <si>
    <t>сальдо переток в   другие</t>
  </si>
  <si>
    <t xml:space="preserve">организации              </t>
  </si>
  <si>
    <t>Таблица № П 1.4</t>
  </si>
  <si>
    <t>Баланс электрической энергии ООО "Артемовская электросетевая компания"по сетям ВН, СН1, СН11 и НН</t>
  </si>
  <si>
    <t xml:space="preserve">п.п.  </t>
  </si>
  <si>
    <t xml:space="preserve">Наименование показателя         </t>
  </si>
  <si>
    <t>Базовый</t>
  </si>
  <si>
    <t xml:space="preserve">период </t>
  </si>
  <si>
    <t>Период</t>
  </si>
  <si>
    <t>регули-</t>
  </si>
  <si>
    <t>рования</t>
  </si>
  <si>
    <t xml:space="preserve">1.     </t>
  </si>
  <si>
    <t xml:space="preserve">Сырье, основные материалы               </t>
  </si>
  <si>
    <t xml:space="preserve">2.     </t>
  </si>
  <si>
    <t xml:space="preserve">Вспомогательные материалы               </t>
  </si>
  <si>
    <t xml:space="preserve">из них на ремонт                        </t>
  </si>
  <si>
    <t xml:space="preserve">3.     </t>
  </si>
  <si>
    <t>Работы   и    услуги   производственного</t>
  </si>
  <si>
    <t xml:space="preserve">характера                               </t>
  </si>
  <si>
    <t xml:space="preserve">4.     </t>
  </si>
  <si>
    <t xml:space="preserve">Топливо на технологические цели         </t>
  </si>
  <si>
    <t xml:space="preserve">5.     </t>
  </si>
  <si>
    <t xml:space="preserve">Энергия                                 </t>
  </si>
  <si>
    <t xml:space="preserve">5.1.   </t>
  </si>
  <si>
    <t>Энергия    на    технологические    цели</t>
  </si>
  <si>
    <t xml:space="preserve">(покупная энергия Таблица N П1.12)      </t>
  </si>
  <si>
    <t xml:space="preserve">5.2.   </t>
  </si>
  <si>
    <t xml:space="preserve">Энергия на хозяйственные нужды          </t>
  </si>
  <si>
    <t xml:space="preserve">6.     </t>
  </si>
  <si>
    <t xml:space="preserve">Затраты на оплату труда                 </t>
  </si>
  <si>
    <t xml:space="preserve">7.     </t>
  </si>
  <si>
    <t xml:space="preserve">Отчисления на социальные нужды          </t>
  </si>
  <si>
    <t xml:space="preserve">8.     </t>
  </si>
  <si>
    <t xml:space="preserve">Амортизация основных средств            </t>
  </si>
  <si>
    <t xml:space="preserve">9.     </t>
  </si>
  <si>
    <t xml:space="preserve">Прочие затраты всего, в том числе:      </t>
  </si>
  <si>
    <t xml:space="preserve">9.1.   </t>
  </si>
  <si>
    <t xml:space="preserve">Целевые средства на НИОКР               </t>
  </si>
  <si>
    <t xml:space="preserve">9.2.   </t>
  </si>
  <si>
    <t xml:space="preserve">Средства на страхование                 </t>
  </si>
  <si>
    <t xml:space="preserve">9.3.   </t>
  </si>
  <si>
    <t>Плата за  предельно  допустимые  выбросы</t>
  </si>
  <si>
    <t xml:space="preserve">(сбросы)                                </t>
  </si>
  <si>
    <t xml:space="preserve">9.4.   </t>
  </si>
  <si>
    <t>Оплата  за    услуги    по   организации</t>
  </si>
  <si>
    <t>функционирования и развитию ЕЭС  России,</t>
  </si>
  <si>
    <t>оперативно-диспетчерскому управлению   в</t>
  </si>
  <si>
    <t>электроэнергетике,           организации</t>
  </si>
  <si>
    <t>функционирования     торговой    системы</t>
  </si>
  <si>
    <t>оптового  рынка  электрической   энергии</t>
  </si>
  <si>
    <t>(мощности),   передаче     электрической</t>
  </si>
  <si>
    <t>энергии    по     единой    национальной</t>
  </si>
  <si>
    <t xml:space="preserve">(общероссийской) электрической сети     </t>
  </si>
  <si>
    <t xml:space="preserve">9.5.   </t>
  </si>
  <si>
    <t>Отчисления  в  ремонтный  фонд (в случае</t>
  </si>
  <si>
    <t xml:space="preserve">его формирования)                       </t>
  </si>
  <si>
    <t xml:space="preserve">9.6.   </t>
  </si>
  <si>
    <t xml:space="preserve">Водный налог (ГЭС)                      </t>
  </si>
  <si>
    <t xml:space="preserve">9.7.   </t>
  </si>
  <si>
    <t>Непроизводственные  расходы  (налоги   и</t>
  </si>
  <si>
    <t xml:space="preserve">другие обязательные платежи и сборы)    </t>
  </si>
  <si>
    <t xml:space="preserve">9.7.1. </t>
  </si>
  <si>
    <t xml:space="preserve">Налог на землю                          </t>
  </si>
  <si>
    <t xml:space="preserve">9.7.2. </t>
  </si>
  <si>
    <t xml:space="preserve">Налог на пользователей автодорог        </t>
  </si>
  <si>
    <t xml:space="preserve">9.8.   </t>
  </si>
  <si>
    <t>Другие    затраты,      относимые     на</t>
  </si>
  <si>
    <t xml:space="preserve">себестоимость продукции, всего          </t>
  </si>
  <si>
    <t xml:space="preserve">в т.ч.                                  </t>
  </si>
  <si>
    <t xml:space="preserve">9.8.1. </t>
  </si>
  <si>
    <t xml:space="preserve">Арендная плата                          </t>
  </si>
  <si>
    <t xml:space="preserve">10.    </t>
  </si>
  <si>
    <t xml:space="preserve">Итого расходов                          </t>
  </si>
  <si>
    <t xml:space="preserve">11.    </t>
  </si>
  <si>
    <t>Недополученный по независящим   причинам</t>
  </si>
  <si>
    <t xml:space="preserve">доход                                   </t>
  </si>
  <si>
    <t xml:space="preserve">12.    </t>
  </si>
  <si>
    <t>Избыток средств, полученный в предыдущем</t>
  </si>
  <si>
    <t xml:space="preserve">периоде регулирования                   </t>
  </si>
  <si>
    <t xml:space="preserve">13.    </t>
  </si>
  <si>
    <t>Расчетные    расходы   по   производству</t>
  </si>
  <si>
    <t xml:space="preserve">продукции (услуг)                       </t>
  </si>
  <si>
    <t xml:space="preserve">в том числе:                            </t>
  </si>
  <si>
    <t xml:space="preserve">13.1.  </t>
  </si>
  <si>
    <t xml:space="preserve">- электрическая энергия                 </t>
  </si>
  <si>
    <t>13.1.1.</t>
  </si>
  <si>
    <t xml:space="preserve">производство электроэнергии             </t>
  </si>
  <si>
    <t>13.1.2.</t>
  </si>
  <si>
    <t xml:space="preserve">покупная электроэнергия                 </t>
  </si>
  <si>
    <t>13.1.3.</t>
  </si>
  <si>
    <t xml:space="preserve">передача электроэнергии                 </t>
  </si>
  <si>
    <t xml:space="preserve">13.2.  </t>
  </si>
  <si>
    <t xml:space="preserve">- тепловая энергия                      </t>
  </si>
  <si>
    <t>13.2.1.</t>
  </si>
  <si>
    <t xml:space="preserve">производство теплоэнергии               </t>
  </si>
  <si>
    <t>13.2.2.</t>
  </si>
  <si>
    <t xml:space="preserve">покупная теплоэнергия                   </t>
  </si>
  <si>
    <t>13.2.3.</t>
  </si>
  <si>
    <t xml:space="preserve">передача теплоэнергии                   </t>
  </si>
  <si>
    <t xml:space="preserve">13.3.  </t>
  </si>
  <si>
    <t xml:space="preserve">- прочая продукция                      </t>
  </si>
  <si>
    <t>Смета расходов ООО "Артемовская электросетевая компания" на передачу и распределение электричсекой энергии на май-декабрь 2013 года</t>
  </si>
  <si>
    <t xml:space="preserve">9.7.3. </t>
  </si>
  <si>
    <t xml:space="preserve">9.8.2. </t>
  </si>
  <si>
    <t>Расходы на охрану труда</t>
  </si>
  <si>
    <t>Расходы на командировки и представительские расходы</t>
  </si>
  <si>
    <t>Расходы на обучение персонала</t>
  </si>
  <si>
    <t>Расходы на информационные, консультационные услуги, программное обеспечение, юридические услуги</t>
  </si>
  <si>
    <t>Услуги почты, банков, связи, СМИ</t>
  </si>
  <si>
    <t>Охранные услуги</t>
  </si>
  <si>
    <t>Расходы на оплату коммунальных услуг</t>
  </si>
  <si>
    <t>Прочие услуги сторонних организаций</t>
  </si>
  <si>
    <t>Другие прочие расходы</t>
  </si>
  <si>
    <t>Налог на имущество</t>
  </si>
  <si>
    <t>9.7.4.</t>
  </si>
  <si>
    <t>Налог на прибыль</t>
  </si>
  <si>
    <t>Прибыль на соц. разитие</t>
  </si>
  <si>
    <t xml:space="preserve">Калькуляционные статьи затрат          </t>
  </si>
  <si>
    <t>Базовый период</t>
  </si>
  <si>
    <t xml:space="preserve">Период    </t>
  </si>
  <si>
    <t xml:space="preserve">регулирования </t>
  </si>
  <si>
    <t xml:space="preserve">всего </t>
  </si>
  <si>
    <t>из них</t>
  </si>
  <si>
    <t>расходы</t>
  </si>
  <si>
    <t>на сбыт</t>
  </si>
  <si>
    <t xml:space="preserve">1.    </t>
  </si>
  <si>
    <t xml:space="preserve">Основная оплата труда производственных рабочих </t>
  </si>
  <si>
    <t xml:space="preserve">2.    </t>
  </si>
  <si>
    <t>Дополнительная  оплата  труда  производственных</t>
  </si>
  <si>
    <t xml:space="preserve">рабочих                                        </t>
  </si>
  <si>
    <t xml:space="preserve">3.    </t>
  </si>
  <si>
    <t>Отчисления    на    соц.    нужды    с   оплаты</t>
  </si>
  <si>
    <t xml:space="preserve">производственных рабочих                       </t>
  </si>
  <si>
    <t xml:space="preserve">4.    </t>
  </si>
  <si>
    <t>Расходы    по    содержанию   и    эксплуатации</t>
  </si>
  <si>
    <t xml:space="preserve">оборудования, в том числе:                     </t>
  </si>
  <si>
    <t xml:space="preserve">4.1.  </t>
  </si>
  <si>
    <t xml:space="preserve">амортизация производственного оборудования     </t>
  </si>
  <si>
    <t xml:space="preserve">ВН                                             </t>
  </si>
  <si>
    <t xml:space="preserve">СН1                                            </t>
  </si>
  <si>
    <t xml:space="preserve">СН11                                           </t>
  </si>
  <si>
    <t xml:space="preserve">НН                                             </t>
  </si>
  <si>
    <t xml:space="preserve">4.2.  </t>
  </si>
  <si>
    <t xml:space="preserve">отчисления в ремонтный фонд                    </t>
  </si>
  <si>
    <t xml:space="preserve">4.3.  </t>
  </si>
  <si>
    <t>другие  расходы  по содержанию  и  эксплуатации</t>
  </si>
  <si>
    <t xml:space="preserve">оборудования                                   </t>
  </si>
  <si>
    <t xml:space="preserve">5.    </t>
  </si>
  <si>
    <t>Расходы по подготовке и  освоению  производства</t>
  </si>
  <si>
    <t xml:space="preserve">(пусковые работы)                              </t>
  </si>
  <si>
    <t xml:space="preserve">6.    </t>
  </si>
  <si>
    <t xml:space="preserve">Цеховые расходы                                </t>
  </si>
  <si>
    <t xml:space="preserve">7.    </t>
  </si>
  <si>
    <t xml:space="preserve">Общехозяйственные расходы, всего в том числе:  </t>
  </si>
  <si>
    <t xml:space="preserve">7.1.  </t>
  </si>
  <si>
    <t xml:space="preserve">Целевые средства на НИОКР                      </t>
  </si>
  <si>
    <t xml:space="preserve">7.2.  </t>
  </si>
  <si>
    <t xml:space="preserve">Средства на страхование                        </t>
  </si>
  <si>
    <t xml:space="preserve">7.3.  </t>
  </si>
  <si>
    <t>Плата за предельно допустимые  выбросы (сбросы)</t>
  </si>
  <si>
    <t xml:space="preserve">загрязняющих веществ                           </t>
  </si>
  <si>
    <t xml:space="preserve">7.4.  </t>
  </si>
  <si>
    <t>Отчисления   в  ремонтный  фонд  в  случае  его</t>
  </si>
  <si>
    <t xml:space="preserve">формирования                                   </t>
  </si>
  <si>
    <t xml:space="preserve">7.5.  </t>
  </si>
  <si>
    <t>Непроизводственные расходы (налоги  и    другие</t>
  </si>
  <si>
    <t xml:space="preserve">обязательные платежи и сборы) всего,           </t>
  </si>
  <si>
    <t xml:space="preserve">в том числе:                                   </t>
  </si>
  <si>
    <t xml:space="preserve">- налог на землю                               </t>
  </si>
  <si>
    <t xml:space="preserve">7.6.  </t>
  </si>
  <si>
    <t>Другие   затраты,  относимые  на  себестоимость</t>
  </si>
  <si>
    <t xml:space="preserve">продукции                                      </t>
  </si>
  <si>
    <t xml:space="preserve">всего,                                         </t>
  </si>
  <si>
    <t>7.6.1.</t>
  </si>
  <si>
    <t xml:space="preserve">Арендная плата                                 </t>
  </si>
  <si>
    <t xml:space="preserve">Недополученный по независящим причинам доход   </t>
  </si>
  <si>
    <t>Избыток  средств,   полученный   в   предыдущем</t>
  </si>
  <si>
    <t xml:space="preserve">периоде регулирования                          </t>
  </si>
  <si>
    <t xml:space="preserve">Итого производственные расходы                 </t>
  </si>
  <si>
    <t xml:space="preserve">Полезный отпуск электроэнергии, млн. кВт.ч     </t>
  </si>
  <si>
    <t xml:space="preserve">Удельные расходы, руб./тыс. кВт.ч              </t>
  </si>
  <si>
    <t xml:space="preserve">Условно-постоянные затраты, в том числе:       </t>
  </si>
  <si>
    <t xml:space="preserve">Сумма общехозяйственных расходов               </t>
  </si>
  <si>
    <t>Оплата    за    услуги    по        организации</t>
  </si>
  <si>
    <t>функционирования   и   развитию   ЕЭС   России,</t>
  </si>
  <si>
    <t>оперативно-диспетчерскому управлению          в</t>
  </si>
  <si>
    <t>электроэнергетике, организации функционирования</t>
  </si>
  <si>
    <t>торговой системы оптового рынка   электрической</t>
  </si>
  <si>
    <t>энергии   (мощности),  передаче   электрической</t>
  </si>
  <si>
    <t>энергии     по      единой         национальной</t>
  </si>
  <si>
    <t xml:space="preserve">(общероссийской) электрической сети            </t>
  </si>
  <si>
    <t>Таблица П1.18.2</t>
  </si>
  <si>
    <t>7.6.2.</t>
  </si>
  <si>
    <t>Прибыль на соц. развитие</t>
  </si>
  <si>
    <t>Прочие расходы</t>
  </si>
  <si>
    <t>Электроэнергия на хоз. нужды</t>
  </si>
  <si>
    <t>Калькуляция расходов ООО "Артемовская электросетевая компания" на май-декабрь 2013 года, связанных с передачей электрической энергии</t>
  </si>
  <si>
    <t>8.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</si>
  <si>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</si>
  <si>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</si>
  <si>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</si>
  <si>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</si>
  <si>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</si>
  <si>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</si>
  <si>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</si>
  <si>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</si>
  <si>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</si>
  <si>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</si>
  <si>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9.</t>
  </si>
  <si>
    <t>10.</t>
  </si>
  <si>
    <t>11.</t>
  </si>
  <si>
    <t>12.</t>
  </si>
  <si>
    <t>13.</t>
  </si>
  <si>
    <t>14.1.</t>
  </si>
  <si>
    <t>14.2.</t>
  </si>
  <si>
    <t>15.</t>
  </si>
  <si>
    <t xml:space="preserve">9.8.3. </t>
  </si>
  <si>
    <t xml:space="preserve">9.8.4. </t>
  </si>
  <si>
    <t xml:space="preserve">9.8.5. </t>
  </si>
  <si>
    <t xml:space="preserve">9.8.6. </t>
  </si>
  <si>
    <t xml:space="preserve">9.8.7. </t>
  </si>
  <si>
    <t xml:space="preserve">9.8.8. </t>
  </si>
  <si>
    <t xml:space="preserve">9.8.9. </t>
  </si>
  <si>
    <t xml:space="preserve">9.8.10. </t>
  </si>
  <si>
    <t xml:space="preserve">9.8.11. </t>
  </si>
  <si>
    <t>одноставочный тариф за передачу э/э, руб./МВтч</t>
  </si>
  <si>
    <t>май-июнь 2013 г.</t>
  </si>
  <si>
    <t>2 полугодие 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</si>
</sst>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Arial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52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2" fillId="0" borderId="10" xfId="52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4" fontId="2" fillId="0" borderId="10" xfId="52" applyNumberFormat="1" applyFont="1" applyBorder="1" applyAlignment="1">
      <alignment horizontal="right" vertical="center"/>
      <protection/>
    </xf>
    <xf numFmtId="16" fontId="2" fillId="0" borderId="10" xfId="0" applyNumberFormat="1" applyFont="1" applyBorder="1" applyAlignment="1">
      <alignment vertical="center" wrapText="1"/>
    </xf>
    <xf numFmtId="169" fontId="2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 расходов в ответ на исх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30%20&#1087;&#1083;&#1072;&#1085;&#1086;&#1074;&#1099;&#1081;%20&#1073;&#1072;&#1083;&#1072;&#1085;&#1089;&#1069;&#1069;%20&#1080;%20&#1084;&#1086;&#1097;&#1085;%20&#1054;&#1054;&#1054;%20&#1040;&#1069;&#1057;&#1050;-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5;&#1080;&#1077;%20&#1091;&#1089;&#1083;&#1091;&#1075;&#1080;%20&#1089;&#1090;&#1086;&#1088;&#1086;&#1085;&#1085;&#1080;&#1093;%202013%20&#1040;&#1069;&#1057;&#105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6;&#1054;%202013%20&#1040;&#1069;&#1057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5;&#1094;.%20&#1090;&#1086;&#1074;&#1072;&#1088;&#1099;%202013%20&#1075;.%20&#1040;&#1069;&#1057;&#105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54;&#1058;%20&#1085;&#1072;%20&#1092;&#1086;&#1088;&#1084;&#1080;&#1088;&#1086;&#1074;&#1072;&#1085;&#1080;&#1077;%20&#1087;&#1086;%20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4;&#1077;&#1090;&#1072;%202013%20&#1073;&#1077;&#1079;%20&#1080;&#1085;&#1074;&#1077;&#1089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%20&#1087;&#1086;%20&#1084;&#1072;&#1090;&#1077;&#1088;&#1080;&#1072;&#1083;&#1072;&#1084;%202013%20&#1075;.%20&#1040;&#1069;&#1057;&#105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0;&#1072;%20&#1080;%20&#1091;&#1089;&#1083;&#1091;&#1075;&#1080;%20&#1087;&#1088;&#1086;&#1080;&#1079;&#1074;&#1086;&#1076;&#1089;&#1090;&#1074;&#1077;&#1085;&#1085;&#1086;&#1075;&#1086;%20&#1093;&#1072;&#1088;&#1072;&#1082;&#1090;&#1077;&#1088;&#1072;%202013%20&#1040;&#1069;&#1057;&#105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3;&#1088;&#1072;&#1085;&#1072;%20&#1090;&#1088;&#1091;&#1076;&#1072;%202013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&#1072;&#1085;&#1076;&#1080;&#1088;&#1086;&#1074;&#1086;&#1095;&#1085;&#1099;&#1077;%20&#1088;&#1072;&#1089;&#1093;&#1086;&#1076;&#1099;%20&#1040;&#1069;&#1057;&#1050;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91;&#1095;&#1077;&#1085;&#1080;&#1077;%20&#1088;&#1072;&#1073;&#1086;&#1090;&#1085;&#1080;&#1082;&#1086;&#1074;%20(&#1087;&#1086;&#1074;&#1099;&#1096;&#1077;&#1085;&#1080;&#1077;%20&#1082;&#1074;&#1072;&#1083;&#1080;&#1092;&#1080;&#1082;&#1072;&#1094;&#1080;&#1080;)%202013%20&#1040;&#1069;&#1057;&#105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92;&#1086;&#1088;&#1084;.,%20&#1082;&#1086;&#1085;&#1089;&#1091;&#1083;&#1100;&#1090;&#1072;&#1094;.%20&#1091;&#1089;&#1083;&#1091;&#1075;&#1080;%202013%20&#1040;&#1069;&#1057;&#105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103;&#1079;&#1100;,%20&#1073;&#1072;&#1085;&#1082;&#1080;,%20&#1087;&#1086;&#1095;&#1090;&#1072;%20%20&#1085;&#1072;%20%202013%20&#1075;.%20&#1040;&#1069;&#1057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</sheetNames>
    <sheetDataSet>
      <sheetData sheetId="0">
        <row r="12">
          <cell r="V12">
            <v>7888.468688845402</v>
          </cell>
        </row>
        <row r="13">
          <cell r="V13">
            <v>240173.5313111546</v>
          </cell>
        </row>
        <row r="80">
          <cell r="V80">
            <v>17300.006503816046</v>
          </cell>
        </row>
        <row r="88">
          <cell r="V88">
            <v>182.04158512720156</v>
          </cell>
        </row>
        <row r="103">
          <cell r="V103">
            <v>199754.23136007827</v>
          </cell>
        </row>
        <row r="112">
          <cell r="V112">
            <v>9308.393052837573</v>
          </cell>
        </row>
        <row r="133">
          <cell r="V133">
            <v>36500.26016203522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слуги прочие"/>
    </sheetNames>
    <sheetDataSet>
      <sheetData sheetId="0">
        <row r="17">
          <cell r="F17">
            <v>287.23149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РО"/>
    </sheetNames>
    <sheetDataSet>
      <sheetData sheetId="0">
        <row r="14">
          <cell r="C14">
            <v>410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Канц.товары"/>
    </sheetNames>
    <sheetDataSet>
      <sheetData sheetId="0">
        <row r="105">
          <cell r="J105">
            <v>445.1081691591211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ОТ"/>
      <sheetName val="расчет средней ступени оплаты"/>
      <sheetName val="РСС"/>
      <sheetName val="Расчет нор. числ. рабочих "/>
      <sheetName val="факт 07 неявки"/>
      <sheetName val="факт 07. неявки ОДС"/>
      <sheetName val="тарифные ставки"/>
      <sheetName val="Распределение ППП по участкам"/>
      <sheetName val="Канц.товары"/>
      <sheetName val="Лист3"/>
    </sheetNames>
    <sheetDataSet>
      <sheetData sheetId="8">
        <row r="59">
          <cell r="H59">
            <v>77.84917365661018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ПР"/>
      <sheetName val="НПР"/>
      <sheetName val="объемы"/>
      <sheetName val="расчет тарифа"/>
    </sheetNames>
    <sheetDataSet>
      <sheetData sheetId="0">
        <row r="10">
          <cell r="H10">
            <v>12463.308173954001</v>
          </cell>
        </row>
        <row r="11">
          <cell r="H11">
            <v>2433.780632529626</v>
          </cell>
        </row>
        <row r="13">
          <cell r="H13">
            <v>67133.21760929991</v>
          </cell>
        </row>
        <row r="18">
          <cell r="H18">
            <v>379.17332999999996</v>
          </cell>
        </row>
        <row r="25">
          <cell r="H25">
            <v>417.68977508999996</v>
          </cell>
        </row>
        <row r="28">
          <cell r="H28">
            <v>3140.267924544571</v>
          </cell>
        </row>
        <row r="29">
          <cell r="H29">
            <v>21684.02928780387</v>
          </cell>
        </row>
        <row r="32">
          <cell r="H32">
            <v>477.34749568</v>
          </cell>
        </row>
        <row r="33">
          <cell r="H33">
            <v>255.73872377709347</v>
          </cell>
        </row>
        <row r="34">
          <cell r="H34">
            <v>247</v>
          </cell>
        </row>
        <row r="35">
          <cell r="H35">
            <v>11138.4</v>
          </cell>
        </row>
        <row r="37">
          <cell r="H37">
            <v>989.4175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териалы"/>
    </sheetNames>
    <sheetDataSet>
      <sheetData sheetId="0">
        <row r="38">
          <cell r="C38">
            <v>370.0871916000001</v>
          </cell>
        </row>
        <row r="41">
          <cell r="C41">
            <v>460.58</v>
          </cell>
        </row>
        <row r="42">
          <cell r="C42">
            <v>1070.1135176</v>
          </cell>
        </row>
        <row r="43">
          <cell r="C43">
            <v>100.72040999999997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та произв хар-ра"/>
      <sheetName val="строительная часть ктп "/>
    </sheetNames>
    <sheetDataSet>
      <sheetData sheetId="0">
        <row r="22">
          <cell r="F22">
            <v>9793.80773</v>
          </cell>
        </row>
        <row r="23">
          <cell r="F23">
            <v>8152.3818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одежда"/>
      <sheetName val="Инструмент"/>
      <sheetName val="Мыло"/>
      <sheetName val="План. затраты на 13 г. по ОТ"/>
    </sheetNames>
    <sheetDataSet>
      <sheetData sheetId="0">
        <row r="110">
          <cell r="K110">
            <v>2068.8677118971173</v>
          </cell>
        </row>
      </sheetData>
      <sheetData sheetId="1">
        <row r="44">
          <cell r="J44">
            <v>934.2815338983049</v>
          </cell>
        </row>
      </sheetData>
      <sheetData sheetId="2">
        <row r="10">
          <cell r="J10">
            <v>29.371199999999995</v>
          </cell>
        </row>
      </sheetData>
      <sheetData sheetId="3">
        <row r="24">
          <cell r="E24">
            <v>925.30545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командировочные"/>
      <sheetName val="Лист3"/>
    </sheetNames>
    <sheetDataSet>
      <sheetData sheetId="0">
        <row r="27">
          <cell r="F27">
            <v>220800</v>
          </cell>
        </row>
        <row r="30">
          <cell r="F30">
            <v>240000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учение работников "/>
      <sheetName val="Лист2"/>
      <sheetName val="Лист3"/>
    </sheetNames>
    <sheetDataSet>
      <sheetData sheetId="0">
        <row r="19">
          <cell r="I19">
            <v>254.59330049999997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-консл. услуги"/>
    </sheetNames>
    <sheetDataSet>
      <sheetData sheetId="0">
        <row r="18">
          <cell r="E18">
            <v>86.971626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язь, банки, почта"/>
    </sheetNames>
    <sheetDataSet>
      <sheetData sheetId="0">
        <row r="17">
          <cell r="C17">
            <v>620.466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60" zoomScalePageLayoutView="0" workbookViewId="0" topLeftCell="A22">
      <selection activeCell="B42" sqref="B42:M51"/>
    </sheetView>
  </sheetViews>
  <sheetFormatPr defaultColWidth="9.00390625" defaultRowHeight="12.75"/>
  <cols>
    <col min="1" max="1" width="9.125" style="3" customWidth="1"/>
    <col min="2" max="2" width="19.125" style="3" customWidth="1"/>
    <col min="3" max="3" width="8.75390625" style="3" customWidth="1"/>
    <col min="4" max="7" width="9.125" style="3" customWidth="1"/>
    <col min="8" max="8" width="11.125" style="3" customWidth="1"/>
    <col min="9" max="9" width="9.125" style="3" customWidth="1"/>
    <col min="10" max="10" width="8.75390625" style="3" customWidth="1"/>
    <col min="11" max="11" width="9.125" style="3" customWidth="1"/>
    <col min="12" max="12" width="9.75390625" style="3" customWidth="1"/>
  </cols>
  <sheetData>
    <row r="1" ht="15.75">
      <c r="L1" s="4" t="s">
        <v>53</v>
      </c>
    </row>
    <row r="2" ht="15.75">
      <c r="L2" s="4"/>
    </row>
    <row r="3" spans="1:12" s="8" customFormat="1" ht="42" customHeight="1">
      <c r="A3" s="38" t="s">
        <v>54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5" spans="1:12" ht="15.75">
      <c r="A5" s="33" t="s">
        <v>0</v>
      </c>
      <c r="B5" s="33" t="s">
        <v>1</v>
      </c>
      <c r="C5" s="30" t="s">
        <v>2</v>
      </c>
      <c r="D5" s="31"/>
      <c r="E5" s="31"/>
      <c r="F5" s="31"/>
      <c r="G5" s="32"/>
      <c r="H5" s="30" t="s">
        <v>3</v>
      </c>
      <c r="I5" s="31"/>
      <c r="J5" s="31"/>
      <c r="K5" s="31"/>
      <c r="L5" s="32"/>
    </row>
    <row r="6" spans="1:12" ht="15.75">
      <c r="A6" s="33"/>
      <c r="B6" s="33"/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8</v>
      </c>
    </row>
    <row r="7" spans="1:12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</row>
    <row r="8" spans="1:12" ht="31.5">
      <c r="A8" s="33" t="s">
        <v>9</v>
      </c>
      <c r="B8" s="1" t="s">
        <v>10</v>
      </c>
      <c r="C8" s="33"/>
      <c r="D8" s="33"/>
      <c r="E8" s="33"/>
      <c r="F8" s="33"/>
      <c r="G8" s="33"/>
      <c r="H8" s="35">
        <f>H10+H19</f>
        <v>248.06199999999998</v>
      </c>
      <c r="I8" s="34"/>
      <c r="J8" s="34"/>
      <c r="K8" s="35">
        <f>K13+K19</f>
        <v>25.190006503816047</v>
      </c>
      <c r="L8" s="35">
        <f>L14</f>
        <v>199.75423136007828</v>
      </c>
    </row>
    <row r="9" spans="1:12" ht="15.75">
      <c r="A9" s="33"/>
      <c r="B9" s="1" t="s">
        <v>11</v>
      </c>
      <c r="C9" s="33"/>
      <c r="D9" s="33"/>
      <c r="E9" s="33"/>
      <c r="F9" s="33"/>
      <c r="G9" s="33"/>
      <c r="H9" s="35"/>
      <c r="I9" s="34"/>
      <c r="J9" s="34"/>
      <c r="K9" s="35"/>
      <c r="L9" s="35"/>
    </row>
    <row r="10" spans="1:12" ht="31.5">
      <c r="A10" s="1" t="s">
        <v>12</v>
      </c>
      <c r="B10" s="1" t="s">
        <v>13</v>
      </c>
      <c r="C10" s="1"/>
      <c r="D10" s="1"/>
      <c r="E10" s="1"/>
      <c r="F10" s="1"/>
      <c r="G10" s="1"/>
      <c r="H10" s="9">
        <f>'[1]2013'!$V$13/1000</f>
        <v>240.1735313111546</v>
      </c>
      <c r="I10" s="9"/>
      <c r="J10" s="9"/>
      <c r="K10" s="9"/>
      <c r="L10" s="9"/>
    </row>
    <row r="11" spans="1:12" ht="31.5">
      <c r="A11" s="1"/>
      <c r="B11" s="1" t="s">
        <v>14</v>
      </c>
      <c r="C11" s="1"/>
      <c r="D11" s="1"/>
      <c r="E11" s="1"/>
      <c r="F11" s="1"/>
      <c r="G11" s="1"/>
      <c r="H11" s="9"/>
      <c r="I11" s="9"/>
      <c r="J11" s="9"/>
      <c r="K11" s="9"/>
      <c r="L11" s="9"/>
    </row>
    <row r="12" spans="1:12" ht="15.75">
      <c r="A12" s="1"/>
      <c r="B12" s="1" t="s">
        <v>15</v>
      </c>
      <c r="C12" s="1"/>
      <c r="D12" s="1"/>
      <c r="E12" s="1"/>
      <c r="F12" s="1"/>
      <c r="G12" s="1"/>
      <c r="H12" s="9"/>
      <c r="I12" s="9"/>
      <c r="J12" s="9"/>
      <c r="K12" s="9"/>
      <c r="L12" s="9"/>
    </row>
    <row r="13" spans="1:12" ht="15.75">
      <c r="A13" s="1"/>
      <c r="B13" s="1" t="s">
        <v>16</v>
      </c>
      <c r="C13" s="1"/>
      <c r="D13" s="1"/>
      <c r="E13" s="1"/>
      <c r="F13" s="1"/>
      <c r="G13" s="1"/>
      <c r="H13" s="9">
        <f>K13</f>
        <v>17.300006503816046</v>
      </c>
      <c r="I13" s="9"/>
      <c r="J13" s="11"/>
      <c r="K13" s="11">
        <f>'[1]2013'!$V$80/1000</f>
        <v>17.300006503816046</v>
      </c>
      <c r="L13" s="11"/>
    </row>
    <row r="14" spans="1:12" ht="15.75">
      <c r="A14" s="1"/>
      <c r="B14" s="1" t="s">
        <v>17</v>
      </c>
      <c r="C14" s="1"/>
      <c r="D14" s="1"/>
      <c r="E14" s="1"/>
      <c r="F14" s="1"/>
      <c r="G14" s="1"/>
      <c r="H14" s="9">
        <f>L14</f>
        <v>199.75423136007828</v>
      </c>
      <c r="I14" s="9"/>
      <c r="J14" s="9"/>
      <c r="K14" s="11"/>
      <c r="L14" s="11">
        <f>'[1]2013'!$V$103/1000</f>
        <v>199.75423136007828</v>
      </c>
    </row>
    <row r="15" spans="1:12" ht="47.25">
      <c r="A15" s="33" t="s">
        <v>18</v>
      </c>
      <c r="B15" s="1" t="s">
        <v>19</v>
      </c>
      <c r="C15" s="33"/>
      <c r="D15" s="33"/>
      <c r="E15" s="33"/>
      <c r="F15" s="33"/>
      <c r="G15" s="33"/>
      <c r="H15" s="34"/>
      <c r="I15" s="34"/>
      <c r="J15" s="34"/>
      <c r="K15" s="34"/>
      <c r="L15" s="34"/>
    </row>
    <row r="16" spans="1:12" ht="15.75">
      <c r="A16" s="33"/>
      <c r="B16" s="1" t="s">
        <v>20</v>
      </c>
      <c r="C16" s="33"/>
      <c r="D16" s="33"/>
      <c r="E16" s="33"/>
      <c r="F16" s="33"/>
      <c r="G16" s="33"/>
      <c r="H16" s="34"/>
      <c r="I16" s="34"/>
      <c r="J16" s="34"/>
      <c r="K16" s="34"/>
      <c r="L16" s="34"/>
    </row>
    <row r="17" spans="1:12" ht="31.5">
      <c r="A17" s="33" t="s">
        <v>21</v>
      </c>
      <c r="B17" s="1" t="s">
        <v>22</v>
      </c>
      <c r="C17" s="33"/>
      <c r="D17" s="33"/>
      <c r="E17" s="33"/>
      <c r="F17" s="33"/>
      <c r="G17" s="33"/>
      <c r="H17" s="34"/>
      <c r="I17" s="34"/>
      <c r="J17" s="36"/>
      <c r="K17" s="34"/>
      <c r="L17" s="34"/>
    </row>
    <row r="18" spans="1:12" ht="31.5">
      <c r="A18" s="33"/>
      <c r="B18" s="1" t="s">
        <v>23</v>
      </c>
      <c r="C18" s="33"/>
      <c r="D18" s="33"/>
      <c r="E18" s="33"/>
      <c r="F18" s="33"/>
      <c r="G18" s="33"/>
      <c r="H18" s="34"/>
      <c r="I18" s="34"/>
      <c r="J18" s="37"/>
      <c r="K18" s="34"/>
      <c r="L18" s="34"/>
    </row>
    <row r="19" spans="1:12" ht="31.5">
      <c r="A19" s="33" t="s">
        <v>24</v>
      </c>
      <c r="B19" s="1" t="s">
        <v>25</v>
      </c>
      <c r="C19" s="33"/>
      <c r="D19" s="33"/>
      <c r="E19" s="33"/>
      <c r="F19" s="33"/>
      <c r="G19" s="33"/>
      <c r="H19" s="34">
        <f>'[1]2013'!$V$12/1000</f>
        <v>7.888468688845402</v>
      </c>
      <c r="I19" s="34"/>
      <c r="J19" s="34"/>
      <c r="K19" s="34">
        <f>7.89</f>
        <v>7.89</v>
      </c>
      <c r="L19" s="34"/>
    </row>
    <row r="20" spans="1:12" ht="31.5">
      <c r="A20" s="33"/>
      <c r="B20" s="1" t="s">
        <v>26</v>
      </c>
      <c r="C20" s="33"/>
      <c r="D20" s="33"/>
      <c r="E20" s="33"/>
      <c r="F20" s="33"/>
      <c r="G20" s="33"/>
      <c r="H20" s="34"/>
      <c r="I20" s="34"/>
      <c r="J20" s="34"/>
      <c r="K20" s="34"/>
      <c r="L20" s="34"/>
    </row>
    <row r="21" spans="1:12" ht="47.25">
      <c r="A21" s="33" t="s">
        <v>27</v>
      </c>
      <c r="B21" s="1" t="s">
        <v>28</v>
      </c>
      <c r="C21" s="33"/>
      <c r="D21" s="33"/>
      <c r="E21" s="33"/>
      <c r="F21" s="33"/>
      <c r="G21" s="33"/>
      <c r="H21" s="35">
        <f>SUM(I21:L22)</f>
        <v>45.99069479999999</v>
      </c>
      <c r="I21" s="35"/>
      <c r="J21" s="35">
        <f>'[1]2013'!$V$88/1000</f>
        <v>0.18204158512720156</v>
      </c>
      <c r="K21" s="35">
        <f>'[1]2013'!$V$112/1000</f>
        <v>9.308393052837573</v>
      </c>
      <c r="L21" s="35">
        <f>'[1]2013'!$V$133/1000</f>
        <v>36.50026016203522</v>
      </c>
    </row>
    <row r="22" spans="1:12" ht="15.75">
      <c r="A22" s="33"/>
      <c r="B22" s="1" t="s">
        <v>29</v>
      </c>
      <c r="C22" s="33"/>
      <c r="D22" s="33"/>
      <c r="E22" s="33"/>
      <c r="F22" s="33"/>
      <c r="G22" s="33"/>
      <c r="H22" s="35"/>
      <c r="I22" s="35"/>
      <c r="J22" s="35"/>
      <c r="K22" s="35"/>
      <c r="L22" s="35"/>
    </row>
    <row r="23" spans="1:12" ht="31.5">
      <c r="A23" s="1"/>
      <c r="B23" s="1" t="s">
        <v>30</v>
      </c>
      <c r="C23" s="1"/>
      <c r="D23" s="1"/>
      <c r="E23" s="1"/>
      <c r="F23" s="1"/>
      <c r="G23" s="1"/>
      <c r="H23" s="10">
        <f>H21/H8*100</f>
        <v>18.54</v>
      </c>
      <c r="I23" s="9"/>
      <c r="J23" s="9"/>
      <c r="K23" s="9">
        <f>K21/K8*100</f>
        <v>36.95272191147485</v>
      </c>
      <c r="L23" s="9">
        <f>L21/L8*100</f>
        <v>18.27258422187794</v>
      </c>
    </row>
    <row r="24" spans="1:12" ht="47.25">
      <c r="A24" s="33" t="s">
        <v>31</v>
      </c>
      <c r="B24" s="1" t="s">
        <v>32</v>
      </c>
      <c r="C24" s="33"/>
      <c r="D24" s="33"/>
      <c r="E24" s="33"/>
      <c r="F24" s="33"/>
      <c r="G24" s="33"/>
      <c r="H24" s="35"/>
      <c r="I24" s="34"/>
      <c r="J24" s="34"/>
      <c r="K24" s="34"/>
      <c r="L24" s="34"/>
    </row>
    <row r="25" spans="1:12" ht="31.5">
      <c r="A25" s="33"/>
      <c r="B25" s="1" t="s">
        <v>33</v>
      </c>
      <c r="C25" s="33"/>
      <c r="D25" s="33"/>
      <c r="E25" s="33"/>
      <c r="F25" s="33"/>
      <c r="G25" s="33"/>
      <c r="H25" s="35"/>
      <c r="I25" s="34"/>
      <c r="J25" s="34"/>
      <c r="K25" s="34"/>
      <c r="L25" s="34"/>
    </row>
    <row r="26" spans="1:12" ht="31.5">
      <c r="A26" s="33"/>
      <c r="B26" s="1" t="s">
        <v>34</v>
      </c>
      <c r="C26" s="33"/>
      <c r="D26" s="33"/>
      <c r="E26" s="33"/>
      <c r="F26" s="33"/>
      <c r="G26" s="33"/>
      <c r="H26" s="35"/>
      <c r="I26" s="34"/>
      <c r="J26" s="34"/>
      <c r="K26" s="34"/>
      <c r="L26" s="34"/>
    </row>
    <row r="27" spans="1:12" ht="31.5">
      <c r="A27" s="1" t="s">
        <v>35</v>
      </c>
      <c r="B27" s="1" t="s">
        <v>36</v>
      </c>
      <c r="C27" s="1"/>
      <c r="D27" s="1"/>
      <c r="E27" s="1"/>
      <c r="F27" s="1"/>
      <c r="G27" s="1"/>
      <c r="H27" s="10">
        <f>H8-H21-H24</f>
        <v>202.07130519999998</v>
      </c>
      <c r="I27" s="9"/>
      <c r="J27" s="9"/>
      <c r="K27" s="9">
        <f>K8-K21-K24</f>
        <v>15.881613450978474</v>
      </c>
      <c r="L27" s="9">
        <f>L8-L21-L24</f>
        <v>163.25397119804308</v>
      </c>
    </row>
    <row r="28" spans="1:12" ht="15.75">
      <c r="A28" s="2"/>
      <c r="B28" s="1" t="s">
        <v>38</v>
      </c>
      <c r="C28" s="33"/>
      <c r="D28" s="33"/>
      <c r="E28" s="33"/>
      <c r="F28" s="33"/>
      <c r="G28" s="33"/>
      <c r="H28" s="34"/>
      <c r="I28" s="34"/>
      <c r="J28" s="34"/>
      <c r="K28" s="34"/>
      <c r="L28" s="34"/>
    </row>
    <row r="29" spans="1:12" ht="31.5">
      <c r="A29" s="1" t="s">
        <v>37</v>
      </c>
      <c r="B29" s="1" t="s">
        <v>39</v>
      </c>
      <c r="C29" s="33"/>
      <c r="D29" s="33"/>
      <c r="E29" s="33"/>
      <c r="F29" s="33"/>
      <c r="G29" s="33"/>
      <c r="H29" s="34"/>
      <c r="I29" s="34"/>
      <c r="J29" s="34"/>
      <c r="K29" s="34"/>
      <c r="L29" s="34"/>
    </row>
    <row r="30" spans="1:12" ht="15.75">
      <c r="A30" s="2"/>
      <c r="B30" s="1" t="s">
        <v>40</v>
      </c>
      <c r="C30" s="33"/>
      <c r="D30" s="33"/>
      <c r="E30" s="33"/>
      <c r="F30" s="33"/>
      <c r="G30" s="33"/>
      <c r="H30" s="34"/>
      <c r="I30" s="34"/>
      <c r="J30" s="34"/>
      <c r="K30" s="34"/>
      <c r="L30" s="34"/>
    </row>
    <row r="31" spans="1:12" ht="15.75">
      <c r="A31" s="1"/>
      <c r="B31" s="1" t="s">
        <v>41</v>
      </c>
      <c r="C31" s="1"/>
      <c r="D31" s="1"/>
      <c r="E31" s="1"/>
      <c r="F31" s="1"/>
      <c r="G31" s="1"/>
      <c r="H31" s="9"/>
      <c r="I31" s="9"/>
      <c r="J31" s="9"/>
      <c r="K31" s="9"/>
      <c r="L31" s="9"/>
    </row>
    <row r="32" spans="1:12" ht="15.75">
      <c r="A32" s="33"/>
      <c r="B32" s="1" t="s">
        <v>42</v>
      </c>
      <c r="C32" s="33"/>
      <c r="D32" s="33"/>
      <c r="E32" s="33"/>
      <c r="F32" s="33"/>
      <c r="G32" s="33"/>
      <c r="H32" s="34"/>
      <c r="I32" s="34"/>
      <c r="J32" s="34"/>
      <c r="K32" s="34"/>
      <c r="L32" s="34"/>
    </row>
    <row r="33" spans="1:12" ht="31.5">
      <c r="A33" s="33"/>
      <c r="B33" s="1" t="s">
        <v>43</v>
      </c>
      <c r="C33" s="33"/>
      <c r="D33" s="33"/>
      <c r="E33" s="33"/>
      <c r="F33" s="33"/>
      <c r="G33" s="33"/>
      <c r="H33" s="34"/>
      <c r="I33" s="34"/>
      <c r="J33" s="34"/>
      <c r="K33" s="34"/>
      <c r="L33" s="34"/>
    </row>
    <row r="34" spans="1:12" ht="15.75">
      <c r="A34" s="33"/>
      <c r="B34" s="1" t="s">
        <v>44</v>
      </c>
      <c r="C34" s="33"/>
      <c r="D34" s="33"/>
      <c r="E34" s="33"/>
      <c r="F34" s="33"/>
      <c r="G34" s="33"/>
      <c r="H34" s="34"/>
      <c r="I34" s="34"/>
      <c r="J34" s="34"/>
      <c r="K34" s="34"/>
      <c r="L34" s="34"/>
    </row>
    <row r="35" spans="1:12" ht="31.5">
      <c r="A35" s="33"/>
      <c r="B35" s="1" t="s">
        <v>45</v>
      </c>
      <c r="C35" s="33"/>
      <c r="D35" s="33"/>
      <c r="E35" s="33"/>
      <c r="F35" s="33"/>
      <c r="G35" s="33"/>
      <c r="H35" s="34"/>
      <c r="I35" s="34"/>
      <c r="J35" s="34"/>
      <c r="K35" s="34"/>
      <c r="L35" s="34"/>
    </row>
    <row r="36" spans="1:12" ht="15.75">
      <c r="A36" s="33"/>
      <c r="B36" s="1" t="s">
        <v>46</v>
      </c>
      <c r="C36" s="33"/>
      <c r="D36" s="33"/>
      <c r="E36" s="33"/>
      <c r="F36" s="33"/>
      <c r="G36" s="33"/>
      <c r="H36" s="34"/>
      <c r="I36" s="34"/>
      <c r="J36" s="34"/>
      <c r="K36" s="34"/>
      <c r="L36" s="34"/>
    </row>
    <row r="37" spans="1:12" ht="31.5">
      <c r="A37" s="33" t="s">
        <v>47</v>
      </c>
      <c r="B37" s="1" t="s">
        <v>48</v>
      </c>
      <c r="C37" s="33"/>
      <c r="D37" s="33"/>
      <c r="E37" s="33"/>
      <c r="F37" s="33"/>
      <c r="G37" s="33"/>
      <c r="H37" s="34"/>
      <c r="I37" s="34"/>
      <c r="J37" s="34"/>
      <c r="K37" s="34"/>
      <c r="L37" s="34"/>
    </row>
    <row r="38" spans="1:12" ht="15.75">
      <c r="A38" s="33"/>
      <c r="B38" s="1" t="s">
        <v>49</v>
      </c>
      <c r="C38" s="33"/>
      <c r="D38" s="33"/>
      <c r="E38" s="33"/>
      <c r="F38" s="33"/>
      <c r="G38" s="33"/>
      <c r="H38" s="34"/>
      <c r="I38" s="34"/>
      <c r="J38" s="34"/>
      <c r="K38" s="34"/>
      <c r="L38" s="34"/>
    </row>
    <row r="39" spans="1:12" ht="31.5">
      <c r="A39" s="33" t="s">
        <v>50</v>
      </c>
      <c r="B39" s="1" t="s">
        <v>51</v>
      </c>
      <c r="C39" s="33"/>
      <c r="D39" s="33"/>
      <c r="E39" s="33"/>
      <c r="F39" s="33"/>
      <c r="G39" s="33"/>
      <c r="H39" s="34"/>
      <c r="I39" s="34"/>
      <c r="J39" s="34"/>
      <c r="K39" s="34"/>
      <c r="L39" s="34"/>
    </row>
    <row r="40" spans="1:12" ht="15.75">
      <c r="A40" s="33"/>
      <c r="B40" s="1" t="s">
        <v>52</v>
      </c>
      <c r="C40" s="33"/>
      <c r="D40" s="33"/>
      <c r="E40" s="33"/>
      <c r="F40" s="33"/>
      <c r="G40" s="33"/>
      <c r="H40" s="34"/>
      <c r="I40" s="34"/>
      <c r="J40" s="34"/>
      <c r="K40" s="34"/>
      <c r="L40" s="34"/>
    </row>
    <row r="42" spans="1:12" s="7" customFormat="1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8" ht="15.75">
      <c r="B48" s="6"/>
    </row>
  </sheetData>
  <sheetProtection/>
  <mergeCells count="125">
    <mergeCell ref="L37:L38"/>
    <mergeCell ref="A39:A40"/>
    <mergeCell ref="C39:C40"/>
    <mergeCell ref="E39:E40"/>
    <mergeCell ref="F39:F40"/>
    <mergeCell ref="G39:G40"/>
    <mergeCell ref="D37:D38"/>
    <mergeCell ref="E37:E38"/>
    <mergeCell ref="H39:H40"/>
    <mergeCell ref="F37:F38"/>
    <mergeCell ref="A3:L3"/>
    <mergeCell ref="I39:I40"/>
    <mergeCell ref="J39:J40"/>
    <mergeCell ref="K39:K40"/>
    <mergeCell ref="L39:L40"/>
    <mergeCell ref="J37:J38"/>
    <mergeCell ref="K37:K38"/>
    <mergeCell ref="I37:I38"/>
    <mergeCell ref="A37:A38"/>
    <mergeCell ref="C37:C38"/>
    <mergeCell ref="G37:G38"/>
    <mergeCell ref="H37:H38"/>
    <mergeCell ref="D39:D40"/>
    <mergeCell ref="G35:G36"/>
    <mergeCell ref="H35:H36"/>
    <mergeCell ref="I35:I36"/>
    <mergeCell ref="J35:J36"/>
    <mergeCell ref="K35:K36"/>
    <mergeCell ref="L35:L36"/>
    <mergeCell ref="H32:H34"/>
    <mergeCell ref="I32:I34"/>
    <mergeCell ref="J32:J34"/>
    <mergeCell ref="K32:K34"/>
    <mergeCell ref="L32:L34"/>
    <mergeCell ref="A35:A36"/>
    <mergeCell ref="C35:C36"/>
    <mergeCell ref="D35:D36"/>
    <mergeCell ref="E35:E36"/>
    <mergeCell ref="F35:F36"/>
    <mergeCell ref="I28:I30"/>
    <mergeCell ref="D28:D30"/>
    <mergeCell ref="E28:E30"/>
    <mergeCell ref="F28:F30"/>
    <mergeCell ref="G28:G30"/>
    <mergeCell ref="L28:L30"/>
    <mergeCell ref="A32:A34"/>
    <mergeCell ref="C32:C34"/>
    <mergeCell ref="D32:D34"/>
    <mergeCell ref="E32:E34"/>
    <mergeCell ref="F32:F34"/>
    <mergeCell ref="G32:G34"/>
    <mergeCell ref="C28:C30"/>
    <mergeCell ref="H28:H30"/>
    <mergeCell ref="G24:G26"/>
    <mergeCell ref="H24:H26"/>
    <mergeCell ref="I24:I26"/>
    <mergeCell ref="J24:J26"/>
    <mergeCell ref="K24:K26"/>
    <mergeCell ref="J28:J30"/>
    <mergeCell ref="K28:K30"/>
    <mergeCell ref="L24:L26"/>
    <mergeCell ref="H21:H22"/>
    <mergeCell ref="I21:I22"/>
    <mergeCell ref="J21:J22"/>
    <mergeCell ref="K21:K22"/>
    <mergeCell ref="L21:L22"/>
    <mergeCell ref="A24:A26"/>
    <mergeCell ref="C24:C26"/>
    <mergeCell ref="D24:D26"/>
    <mergeCell ref="E24:E26"/>
    <mergeCell ref="F24:F26"/>
    <mergeCell ref="A21:A22"/>
    <mergeCell ref="C21:C22"/>
    <mergeCell ref="D21:D22"/>
    <mergeCell ref="E21:E22"/>
    <mergeCell ref="F21:F22"/>
    <mergeCell ref="G21:G22"/>
    <mergeCell ref="G19:G20"/>
    <mergeCell ref="H19:H20"/>
    <mergeCell ref="I19:I20"/>
    <mergeCell ref="J19:J20"/>
    <mergeCell ref="K19:K20"/>
    <mergeCell ref="L19:L20"/>
    <mergeCell ref="H17:H18"/>
    <mergeCell ref="I17:I18"/>
    <mergeCell ref="J17:J18"/>
    <mergeCell ref="K17:K18"/>
    <mergeCell ref="L17:L18"/>
    <mergeCell ref="A19:A20"/>
    <mergeCell ref="C19:C20"/>
    <mergeCell ref="D19:D20"/>
    <mergeCell ref="E19:E20"/>
    <mergeCell ref="F19:F20"/>
    <mergeCell ref="A17:A18"/>
    <mergeCell ref="C17:C18"/>
    <mergeCell ref="D17:D18"/>
    <mergeCell ref="E17:E18"/>
    <mergeCell ref="F17:F18"/>
    <mergeCell ref="G17:G18"/>
    <mergeCell ref="G15:G16"/>
    <mergeCell ref="H15:H16"/>
    <mergeCell ref="I15:I16"/>
    <mergeCell ref="J15:J16"/>
    <mergeCell ref="K15:K16"/>
    <mergeCell ref="L15:L16"/>
    <mergeCell ref="H8:H9"/>
    <mergeCell ref="I8:I9"/>
    <mergeCell ref="J8:J9"/>
    <mergeCell ref="K8:K9"/>
    <mergeCell ref="L8:L9"/>
    <mergeCell ref="A15:A16"/>
    <mergeCell ref="C15:C16"/>
    <mergeCell ref="D15:D16"/>
    <mergeCell ref="E15:E16"/>
    <mergeCell ref="F15:F16"/>
    <mergeCell ref="A5:A6"/>
    <mergeCell ref="B5:B6"/>
    <mergeCell ref="C5:G5"/>
    <mergeCell ref="H5:L5"/>
    <mergeCell ref="A8:A9"/>
    <mergeCell ref="C8:C9"/>
    <mergeCell ref="D8:D9"/>
    <mergeCell ref="E8:E9"/>
    <mergeCell ref="F8:F9"/>
    <mergeCell ref="G8:G9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4"/>
  <sheetViews>
    <sheetView zoomScalePageLayoutView="0" workbookViewId="0" topLeftCell="A70">
      <selection activeCell="B84" sqref="B84"/>
    </sheetView>
  </sheetViews>
  <sheetFormatPr defaultColWidth="9.00390625" defaultRowHeight="12.75" outlineLevelRow="1"/>
  <cols>
    <col min="1" max="1" width="11.25390625" style="3" bestFit="1" customWidth="1"/>
    <col min="2" max="2" width="42.125" style="3" customWidth="1"/>
    <col min="3" max="3" width="12.375" style="3" customWidth="1"/>
    <col min="4" max="4" width="12.125" style="3" customWidth="1"/>
  </cols>
  <sheetData>
    <row r="2" spans="1:4" ht="51.75" customHeight="1">
      <c r="A2" s="42" t="s">
        <v>152</v>
      </c>
      <c r="B2" s="42"/>
      <c r="C2" s="42"/>
      <c r="D2" s="42"/>
    </row>
    <row r="4" spans="1:4" ht="15.75">
      <c r="A4" s="39" t="s">
        <v>55</v>
      </c>
      <c r="B4" s="39" t="s">
        <v>56</v>
      </c>
      <c r="C4" s="16" t="s">
        <v>57</v>
      </c>
      <c r="D4" s="16" t="s">
        <v>59</v>
      </c>
    </row>
    <row r="5" spans="1:4" ht="15.75">
      <c r="A5" s="39"/>
      <c r="B5" s="39"/>
      <c r="C5" s="16" t="s">
        <v>58</v>
      </c>
      <c r="D5" s="16" t="s">
        <v>60</v>
      </c>
    </row>
    <row r="6" spans="1:4" ht="15.75">
      <c r="A6" s="39"/>
      <c r="B6" s="39"/>
      <c r="C6" s="20"/>
      <c r="D6" s="16" t="s">
        <v>61</v>
      </c>
    </row>
    <row r="7" spans="1:4" ht="15.75">
      <c r="A7" s="16">
        <v>1</v>
      </c>
      <c r="B7" s="16">
        <v>2</v>
      </c>
      <c r="C7" s="16">
        <v>3</v>
      </c>
      <c r="D7" s="16">
        <v>4</v>
      </c>
    </row>
    <row r="8" spans="1:4" ht="15.75">
      <c r="A8" s="1" t="s">
        <v>62</v>
      </c>
      <c r="B8" s="1" t="s">
        <v>63</v>
      </c>
      <c r="C8" s="1"/>
      <c r="D8" s="9">
        <f>'[2]Смета'!$H$10-D9</f>
        <v>11292.474246354</v>
      </c>
    </row>
    <row r="9" spans="1:4" ht="15.75">
      <c r="A9" s="1" t="s">
        <v>64</v>
      </c>
      <c r="B9" s="1" t="s">
        <v>65</v>
      </c>
      <c r="C9" s="1"/>
      <c r="D9" s="9">
        <f>'[3]материалы'!$C$42+'[3]материалы'!$C$43</f>
        <v>1170.8339276</v>
      </c>
    </row>
    <row r="10" spans="1:4" ht="15.75">
      <c r="A10" s="1"/>
      <c r="B10" s="1" t="s">
        <v>66</v>
      </c>
      <c r="C10" s="1"/>
      <c r="D10" s="9">
        <f>'[3]материалы'!$C$38+'[3]материалы'!$C$41</f>
        <v>830.6671916</v>
      </c>
    </row>
    <row r="11" spans="1:4" ht="15.75">
      <c r="A11" s="33" t="s">
        <v>67</v>
      </c>
      <c r="B11" s="1" t="s">
        <v>68</v>
      </c>
      <c r="C11" s="33"/>
      <c r="D11" s="34">
        <f>'[4]работа произв хар-ра'!$F$22</f>
        <v>9793.80773</v>
      </c>
    </row>
    <row r="12" spans="1:4" ht="15.75">
      <c r="A12" s="33"/>
      <c r="B12" s="1" t="s">
        <v>69</v>
      </c>
      <c r="C12" s="33"/>
      <c r="D12" s="33"/>
    </row>
    <row r="13" spans="1:4" ht="15.75">
      <c r="A13" s="1"/>
      <c r="B13" s="1" t="s">
        <v>66</v>
      </c>
      <c r="C13" s="1"/>
      <c r="D13" s="9">
        <f>'[4]работа произв хар-ра'!$F$23</f>
        <v>8152.3818</v>
      </c>
    </row>
    <row r="14" spans="1:4" ht="15.75">
      <c r="A14" s="1" t="s">
        <v>70</v>
      </c>
      <c r="B14" s="1" t="s">
        <v>71</v>
      </c>
      <c r="C14" s="1"/>
      <c r="D14" s="9">
        <f>'[2]Смета'!$H$11</f>
        <v>2433.780632529626</v>
      </c>
    </row>
    <row r="15" spans="1:4" ht="15.75">
      <c r="A15" s="1" t="s">
        <v>72</v>
      </c>
      <c r="B15" s="1" t="s">
        <v>73</v>
      </c>
      <c r="C15" s="1"/>
      <c r="D15" s="9"/>
    </row>
    <row r="16" spans="1:4" ht="15.75">
      <c r="A16" s="33" t="s">
        <v>74</v>
      </c>
      <c r="B16" s="1" t="s">
        <v>75</v>
      </c>
      <c r="C16" s="33"/>
      <c r="D16" s="33"/>
    </row>
    <row r="17" spans="1:4" ht="15.75">
      <c r="A17" s="33"/>
      <c r="B17" s="1" t="s">
        <v>76</v>
      </c>
      <c r="C17" s="33"/>
      <c r="D17" s="33"/>
    </row>
    <row r="18" spans="1:4" ht="15.75">
      <c r="A18" s="1" t="s">
        <v>77</v>
      </c>
      <c r="B18" s="1" t="s">
        <v>78</v>
      </c>
      <c r="C18" s="1"/>
      <c r="D18" s="9">
        <f>'[2]Смета'!$H$25</f>
        <v>417.68977508999996</v>
      </c>
    </row>
    <row r="19" spans="1:4" ht="15.75">
      <c r="A19" s="1" t="s">
        <v>79</v>
      </c>
      <c r="B19" s="1" t="s">
        <v>80</v>
      </c>
      <c r="C19" s="1"/>
      <c r="D19" s="9">
        <f>'[2]Смета'!$H$13</f>
        <v>67133.21760929991</v>
      </c>
    </row>
    <row r="20" spans="1:4" ht="15.75">
      <c r="A20" s="1"/>
      <c r="B20" s="1" t="s">
        <v>66</v>
      </c>
      <c r="C20" s="1"/>
      <c r="D20" s="1"/>
    </row>
    <row r="21" spans="1:4" ht="15.75">
      <c r="A21" s="1" t="s">
        <v>81</v>
      </c>
      <c r="B21" s="1" t="s">
        <v>82</v>
      </c>
      <c r="C21" s="1"/>
      <c r="D21" s="9">
        <f>'[2]Смета'!$H$29</f>
        <v>21684.02928780387</v>
      </c>
    </row>
    <row r="22" spans="1:4" ht="15.75">
      <c r="A22" s="1"/>
      <c r="B22" s="1" t="s">
        <v>66</v>
      </c>
      <c r="C22" s="1"/>
      <c r="D22" s="1"/>
    </row>
    <row r="23" spans="1:4" ht="15.75">
      <c r="A23" s="1" t="s">
        <v>83</v>
      </c>
      <c r="B23" s="1" t="s">
        <v>84</v>
      </c>
      <c r="C23" s="1"/>
      <c r="D23" s="9">
        <f>'[2]Смета'!$H$28</f>
        <v>3140.267924544571</v>
      </c>
    </row>
    <row r="24" spans="1:4" ht="15.75">
      <c r="A24" s="17" t="s">
        <v>85</v>
      </c>
      <c r="B24" s="17" t="s">
        <v>86</v>
      </c>
      <c r="C24" s="17"/>
      <c r="D24" s="10">
        <f>D26+D27+D29</f>
        <v>634.9120537770934</v>
      </c>
    </row>
    <row r="25" spans="1:4" ht="15.75">
      <c r="A25" s="1" t="s">
        <v>87</v>
      </c>
      <c r="B25" s="1" t="s">
        <v>88</v>
      </c>
      <c r="C25" s="1"/>
      <c r="D25" s="1"/>
    </row>
    <row r="26" spans="1:4" ht="15.75">
      <c r="A26" s="1" t="s">
        <v>89</v>
      </c>
      <c r="B26" s="1" t="s">
        <v>90</v>
      </c>
      <c r="C26" s="1"/>
      <c r="D26" s="9">
        <f>'[2]Смета'!$H$18</f>
        <v>379.17332999999996</v>
      </c>
    </row>
    <row r="27" spans="1:4" ht="31.5">
      <c r="A27" s="33" t="s">
        <v>91</v>
      </c>
      <c r="B27" s="1" t="s">
        <v>92</v>
      </c>
      <c r="C27" s="33"/>
      <c r="D27" s="34">
        <f>'[2]Смета'!$H$33</f>
        <v>255.73872377709347</v>
      </c>
    </row>
    <row r="28" spans="1:4" ht="15.75">
      <c r="A28" s="33"/>
      <c r="B28" s="1" t="s">
        <v>93</v>
      </c>
      <c r="C28" s="33"/>
      <c r="D28" s="33"/>
    </row>
    <row r="29" spans="1:4" ht="15.75">
      <c r="A29" s="33" t="s">
        <v>94</v>
      </c>
      <c r="B29" s="1" t="s">
        <v>95</v>
      </c>
      <c r="C29" s="40"/>
      <c r="D29" s="35"/>
    </row>
    <row r="30" spans="1:4" ht="31.5">
      <c r="A30" s="33"/>
      <c r="B30" s="1" t="s">
        <v>96</v>
      </c>
      <c r="C30" s="40"/>
      <c r="D30" s="40"/>
    </row>
    <row r="31" spans="1:4" ht="31.5">
      <c r="A31" s="33"/>
      <c r="B31" s="1" t="s">
        <v>97</v>
      </c>
      <c r="C31" s="40"/>
      <c r="D31" s="40"/>
    </row>
    <row r="32" spans="1:4" ht="15.75">
      <c r="A32" s="33"/>
      <c r="B32" s="1" t="s">
        <v>98</v>
      </c>
      <c r="C32" s="40"/>
      <c r="D32" s="40"/>
    </row>
    <row r="33" spans="1:4" ht="31.5">
      <c r="A33" s="33"/>
      <c r="B33" s="1" t="s">
        <v>99</v>
      </c>
      <c r="C33" s="40"/>
      <c r="D33" s="40"/>
    </row>
    <row r="34" spans="1:4" ht="31.5">
      <c r="A34" s="33"/>
      <c r="B34" s="1" t="s">
        <v>100</v>
      </c>
      <c r="C34" s="40"/>
      <c r="D34" s="40"/>
    </row>
    <row r="35" spans="1:4" ht="15.75">
      <c r="A35" s="33"/>
      <c r="B35" s="1" t="s">
        <v>101</v>
      </c>
      <c r="C35" s="40"/>
      <c r="D35" s="40"/>
    </row>
    <row r="36" spans="1:4" ht="15.75">
      <c r="A36" s="33"/>
      <c r="B36" s="1" t="s">
        <v>102</v>
      </c>
      <c r="C36" s="40"/>
      <c r="D36" s="40"/>
    </row>
    <row r="37" spans="1:4" ht="15.75">
      <c r="A37" s="33"/>
      <c r="B37" s="1" t="s">
        <v>103</v>
      </c>
      <c r="C37" s="40"/>
      <c r="D37" s="40"/>
    </row>
    <row r="38" spans="1:4" ht="31.5">
      <c r="A38" s="33" t="s">
        <v>104</v>
      </c>
      <c r="B38" s="1" t="s">
        <v>105</v>
      </c>
      <c r="C38" s="33"/>
      <c r="D38" s="33"/>
    </row>
    <row r="39" spans="1:4" ht="15.75">
      <c r="A39" s="33"/>
      <c r="B39" s="1" t="s">
        <v>106</v>
      </c>
      <c r="C39" s="33"/>
      <c r="D39" s="33"/>
    </row>
    <row r="40" spans="1:4" ht="15.75">
      <c r="A40" s="1" t="s">
        <v>107</v>
      </c>
      <c r="B40" s="1" t="s">
        <v>108</v>
      </c>
      <c r="C40" s="1"/>
      <c r="D40" s="1"/>
    </row>
    <row r="41" spans="1:4" ht="31.5">
      <c r="A41" s="40" t="s">
        <v>109</v>
      </c>
      <c r="B41" s="17" t="s">
        <v>110</v>
      </c>
      <c r="C41" s="40"/>
      <c r="D41" s="35">
        <f>D45+D46</f>
        <v>724.3474956800001</v>
      </c>
    </row>
    <row r="42" spans="1:4" ht="31.5">
      <c r="A42" s="40"/>
      <c r="B42" s="17" t="s">
        <v>111</v>
      </c>
      <c r="C42" s="40"/>
      <c r="D42" s="40"/>
    </row>
    <row r="43" spans="1:4" ht="15.75" outlineLevel="1">
      <c r="A43" s="1" t="s">
        <v>112</v>
      </c>
      <c r="B43" s="1" t="s">
        <v>113</v>
      </c>
      <c r="C43" s="1"/>
      <c r="D43" s="1"/>
    </row>
    <row r="44" spans="1:4" ht="15.75" outlineLevel="1">
      <c r="A44" s="1" t="s">
        <v>114</v>
      </c>
      <c r="B44" s="1" t="s">
        <v>115</v>
      </c>
      <c r="C44" s="1"/>
      <c r="D44" s="1"/>
    </row>
    <row r="45" spans="1:4" ht="15.75" outlineLevel="1">
      <c r="A45" s="1" t="s">
        <v>153</v>
      </c>
      <c r="B45" s="1" t="s">
        <v>164</v>
      </c>
      <c r="C45" s="1"/>
      <c r="D45" s="9">
        <f>'[2]Смета'!$H$32</f>
        <v>477.34749568</v>
      </c>
    </row>
    <row r="46" spans="1:4" ht="15.75" outlineLevel="1">
      <c r="A46" s="1" t="s">
        <v>165</v>
      </c>
      <c r="B46" s="1" t="s">
        <v>166</v>
      </c>
      <c r="C46" s="1"/>
      <c r="D46" s="9">
        <f>'[2]Смета'!$H$34</f>
        <v>247</v>
      </c>
    </row>
    <row r="47" spans="1:4" ht="15.75">
      <c r="A47" s="40" t="s">
        <v>116</v>
      </c>
      <c r="B47" s="17" t="s">
        <v>117</v>
      </c>
      <c r="C47" s="40"/>
      <c r="D47" s="35">
        <f>SUM(D50:D60)</f>
        <v>20329.39315511115</v>
      </c>
    </row>
    <row r="48" spans="1:4" ht="15.75">
      <c r="A48" s="40"/>
      <c r="B48" s="17" t="s">
        <v>118</v>
      </c>
      <c r="C48" s="40"/>
      <c r="D48" s="40"/>
    </row>
    <row r="49" spans="1:4" ht="15.75" outlineLevel="1">
      <c r="A49" s="1"/>
      <c r="B49" s="1" t="s">
        <v>119</v>
      </c>
      <c r="C49" s="1"/>
      <c r="D49" s="1"/>
    </row>
    <row r="50" spans="1:4" ht="15.75" outlineLevel="1">
      <c r="A50" s="1" t="s">
        <v>120</v>
      </c>
      <c r="B50" s="1" t="s">
        <v>121</v>
      </c>
      <c r="C50" s="1"/>
      <c r="D50" s="9">
        <f>'[2]Смета'!$H$35</f>
        <v>11138.4</v>
      </c>
    </row>
    <row r="51" spans="1:4" ht="15.75" outlineLevel="1">
      <c r="A51" s="1" t="s">
        <v>154</v>
      </c>
      <c r="B51" s="1" t="s">
        <v>167</v>
      </c>
      <c r="C51" s="1"/>
      <c r="D51" s="9">
        <f>'[2]Смета'!$H$37</f>
        <v>989.4175</v>
      </c>
    </row>
    <row r="52" spans="1:4" ht="15.75" outlineLevel="1">
      <c r="A52" s="1" t="s">
        <v>267</v>
      </c>
      <c r="B52" s="12" t="s">
        <v>155</v>
      </c>
      <c r="C52" s="1"/>
      <c r="D52" s="18">
        <f>'[5]Спец. одежда'!$K$110+'[5]Инструмент'!$J$44+'[5]Мыло'!$J$10+'[5]План. затраты на 13 г. по ОТ'!$E$24</f>
        <v>3957.825895795422</v>
      </c>
    </row>
    <row r="53" spans="1:4" ht="31.5" outlineLevel="1">
      <c r="A53" s="1" t="s">
        <v>268</v>
      </c>
      <c r="B53" s="15" t="s">
        <v>156</v>
      </c>
      <c r="C53" s="1"/>
      <c r="D53" s="18">
        <f>('[6]командировочные'!$F$30+'[6]командировочные'!$F$27)/1000</f>
        <v>460.8</v>
      </c>
    </row>
    <row r="54" spans="1:4" ht="15.75" outlineLevel="1">
      <c r="A54" s="1" t="s">
        <v>269</v>
      </c>
      <c r="B54" s="12" t="s">
        <v>157</v>
      </c>
      <c r="C54" s="1"/>
      <c r="D54" s="18">
        <f>'[7]Обучение работников '!$I$19</f>
        <v>254.59330049999997</v>
      </c>
    </row>
    <row r="55" spans="1:4" ht="47.25" outlineLevel="1">
      <c r="A55" s="1" t="s">
        <v>270</v>
      </c>
      <c r="B55" s="13" t="s">
        <v>158</v>
      </c>
      <c r="C55" s="1"/>
      <c r="D55" s="18">
        <f>'[8]Информ-консл. услуги'!$E$18</f>
        <v>86.971626</v>
      </c>
    </row>
    <row r="56" spans="1:4" ht="15.75" outlineLevel="1">
      <c r="A56" s="1" t="s">
        <v>271</v>
      </c>
      <c r="B56" s="14" t="s">
        <v>159</v>
      </c>
      <c r="C56" s="1"/>
      <c r="D56" s="18">
        <f>'[9]Связь, банки, почта'!$C$17</f>
        <v>620.466</v>
      </c>
    </row>
    <row r="57" spans="1:4" ht="15.75" outlineLevel="1">
      <c r="A57" s="1" t="s">
        <v>272</v>
      </c>
      <c r="B57" s="14" t="s">
        <v>160</v>
      </c>
      <c r="C57" s="1"/>
      <c r="D57" s="18">
        <v>1537.2</v>
      </c>
    </row>
    <row r="58" spans="1:4" ht="15.75" outlineLevel="1">
      <c r="A58" s="1" t="s">
        <v>273</v>
      </c>
      <c r="B58" s="14" t="s">
        <v>161</v>
      </c>
      <c r="C58" s="1"/>
      <c r="D58" s="18">
        <v>63.53</v>
      </c>
    </row>
    <row r="59" spans="1:4" ht="15.75" outlineLevel="1">
      <c r="A59" s="1" t="s">
        <v>274</v>
      </c>
      <c r="B59" s="15" t="s">
        <v>162</v>
      </c>
      <c r="C59" s="1"/>
      <c r="D59" s="18">
        <f>'[10]услуги прочие'!$F$17</f>
        <v>287.23149</v>
      </c>
    </row>
    <row r="60" spans="1:4" ht="15.75" outlineLevel="1">
      <c r="A60" s="1" t="s">
        <v>275</v>
      </c>
      <c r="B60" s="12" t="s">
        <v>163</v>
      </c>
      <c r="C60" s="1"/>
      <c r="D60" s="18">
        <f>'[11]СРО'!$C$14+'[12]Канц.товары'!$J$105+'[13]Канц.товары'!$H$59</f>
        <v>932.9573428157313</v>
      </c>
    </row>
    <row r="61" spans="1:4" ht="15.75">
      <c r="A61" s="17" t="s">
        <v>122</v>
      </c>
      <c r="B61" s="17" t="s">
        <v>123</v>
      </c>
      <c r="C61" s="17"/>
      <c r="D61" s="10">
        <f>D8+D14+D9+D11+D18+D19+D21+D23+D24+D41+D47</f>
        <v>138754.75383779025</v>
      </c>
    </row>
    <row r="62" spans="1:4" ht="15.75">
      <c r="A62" s="1"/>
      <c r="B62" s="1" t="s">
        <v>66</v>
      </c>
      <c r="C62" s="1"/>
      <c r="D62" s="1"/>
    </row>
    <row r="63" spans="1:4" ht="31.5">
      <c r="A63" s="33" t="s">
        <v>124</v>
      </c>
      <c r="B63" s="1" t="s">
        <v>125</v>
      </c>
      <c r="C63" s="33"/>
      <c r="D63" s="33"/>
    </row>
    <row r="64" spans="1:4" ht="15.75">
      <c r="A64" s="33"/>
      <c r="B64" s="1" t="s">
        <v>126</v>
      </c>
      <c r="C64" s="33"/>
      <c r="D64" s="33"/>
    </row>
    <row r="65" spans="1:4" ht="31.5">
      <c r="A65" s="33" t="s">
        <v>127</v>
      </c>
      <c r="B65" s="1" t="s">
        <v>128</v>
      </c>
      <c r="C65" s="33"/>
      <c r="D65" s="33"/>
    </row>
    <row r="66" spans="1:4" ht="15.75">
      <c r="A66" s="33"/>
      <c r="B66" s="1" t="s">
        <v>129</v>
      </c>
      <c r="C66" s="33"/>
      <c r="D66" s="33"/>
    </row>
    <row r="67" spans="1:4" ht="15.75">
      <c r="A67" s="33" t="s">
        <v>130</v>
      </c>
      <c r="B67" s="1" t="s">
        <v>131</v>
      </c>
      <c r="C67" s="33"/>
      <c r="D67" s="33"/>
    </row>
    <row r="68" spans="1:4" ht="15.75">
      <c r="A68" s="33"/>
      <c r="B68" s="1" t="s">
        <v>132</v>
      </c>
      <c r="C68" s="33"/>
      <c r="D68" s="33"/>
    </row>
    <row r="69" spans="1:4" ht="15.75">
      <c r="A69" s="1"/>
      <c r="B69" s="1" t="s">
        <v>133</v>
      </c>
      <c r="C69" s="1"/>
      <c r="D69" s="1"/>
    </row>
    <row r="70" spans="1:4" ht="15.75">
      <c r="A70" s="1" t="s">
        <v>134</v>
      </c>
      <c r="B70" s="1" t="s">
        <v>135</v>
      </c>
      <c r="C70" s="1"/>
      <c r="D70" s="1"/>
    </row>
    <row r="71" spans="1:4" ht="15.75">
      <c r="A71" s="1" t="s">
        <v>136</v>
      </c>
      <c r="B71" s="1" t="s">
        <v>137</v>
      </c>
      <c r="C71" s="1"/>
      <c r="D71" s="1"/>
    </row>
    <row r="72" spans="1:4" ht="15.75">
      <c r="A72" s="1" t="s">
        <v>138</v>
      </c>
      <c r="B72" s="1" t="s">
        <v>139</v>
      </c>
      <c r="C72" s="1"/>
      <c r="D72" s="1"/>
    </row>
    <row r="73" spans="1:4" ht="15.75">
      <c r="A73" s="1" t="s">
        <v>140</v>
      </c>
      <c r="B73" s="1" t="s">
        <v>141</v>
      </c>
      <c r="C73" s="1"/>
      <c r="D73" s="1"/>
    </row>
    <row r="74" spans="1:4" ht="15.75">
      <c r="A74" s="1" t="s">
        <v>142</v>
      </c>
      <c r="B74" s="1" t="s">
        <v>143</v>
      </c>
      <c r="C74" s="1"/>
      <c r="D74" s="1"/>
    </row>
    <row r="75" spans="1:4" ht="15.75">
      <c r="A75" s="1" t="s">
        <v>144</v>
      </c>
      <c r="B75" s="1" t="s">
        <v>145</v>
      </c>
      <c r="C75" s="1"/>
      <c r="D75" s="1"/>
    </row>
    <row r="76" spans="1:4" ht="15.75">
      <c r="A76" s="1" t="s">
        <v>146</v>
      </c>
      <c r="B76" s="1" t="s">
        <v>147</v>
      </c>
      <c r="C76" s="1"/>
      <c r="D76" s="1"/>
    </row>
    <row r="77" spans="1:4" ht="15.75">
      <c r="A77" s="1" t="s">
        <v>148</v>
      </c>
      <c r="B77" s="1" t="s">
        <v>149</v>
      </c>
      <c r="C77" s="1"/>
      <c r="D77" s="1"/>
    </row>
    <row r="78" spans="1:4" ht="15.75">
      <c r="A78" s="1" t="s">
        <v>150</v>
      </c>
      <c r="B78" s="1" t="s">
        <v>151</v>
      </c>
      <c r="C78" s="1"/>
      <c r="D78" s="1"/>
    </row>
    <row r="81" spans="1:4" ht="15.75" customHeight="1">
      <c r="A81" s="41" t="s">
        <v>276</v>
      </c>
      <c r="B81" s="41"/>
      <c r="C81" s="27"/>
      <c r="D81" s="23"/>
    </row>
    <row r="82" spans="1:4" ht="24">
      <c r="A82" s="25" t="s">
        <v>277</v>
      </c>
      <c r="B82" s="26">
        <v>514.6815434169969</v>
      </c>
      <c r="C82" s="28"/>
      <c r="D82" s="24"/>
    </row>
    <row r="83" spans="1:3" ht="24">
      <c r="A83" s="25" t="s">
        <v>278</v>
      </c>
      <c r="B83" s="26">
        <v>843.7382905072039</v>
      </c>
      <c r="C83" s="28"/>
    </row>
    <row r="84" ht="12.75">
      <c r="C84" s="29"/>
    </row>
  </sheetData>
  <sheetProtection/>
  <mergeCells count="34">
    <mergeCell ref="A81:B81"/>
    <mergeCell ref="A2:D2"/>
    <mergeCell ref="A65:A66"/>
    <mergeCell ref="C65:C66"/>
    <mergeCell ref="D65:D66"/>
    <mergeCell ref="A38:A39"/>
    <mergeCell ref="C38:C39"/>
    <mergeCell ref="D38:D39"/>
    <mergeCell ref="A41:A42"/>
    <mergeCell ref="C41:C42"/>
    <mergeCell ref="D41:D42"/>
    <mergeCell ref="A67:A68"/>
    <mergeCell ref="C67:C68"/>
    <mergeCell ref="D67:D68"/>
    <mergeCell ref="A47:A48"/>
    <mergeCell ref="C47:C48"/>
    <mergeCell ref="D47:D48"/>
    <mergeCell ref="A63:A64"/>
    <mergeCell ref="C63:C64"/>
    <mergeCell ref="D63:D64"/>
    <mergeCell ref="A27:A28"/>
    <mergeCell ref="C27:C28"/>
    <mergeCell ref="D27:D28"/>
    <mergeCell ref="A29:A37"/>
    <mergeCell ref="C29:C37"/>
    <mergeCell ref="D29:D37"/>
    <mergeCell ref="A4:A6"/>
    <mergeCell ref="B4:B6"/>
    <mergeCell ref="A11:A12"/>
    <mergeCell ref="C11:C12"/>
    <mergeCell ref="D11:D12"/>
    <mergeCell ref="A16:A17"/>
    <mergeCell ref="C16:C17"/>
    <mergeCell ref="D16:D1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D100" sqref="D100"/>
    </sheetView>
  </sheetViews>
  <sheetFormatPr defaultColWidth="9.00390625" defaultRowHeight="12.75"/>
  <cols>
    <col min="1" max="1" width="9.125" style="3" customWidth="1"/>
    <col min="2" max="2" width="38.75390625" style="3" customWidth="1"/>
    <col min="3" max="4" width="9.125" style="3" customWidth="1"/>
    <col min="5" max="5" width="13.125" style="3" bestFit="1" customWidth="1"/>
    <col min="6" max="6" width="9.125" style="3" customWidth="1"/>
  </cols>
  <sheetData>
    <row r="1" ht="15.75">
      <c r="F1" s="4" t="s">
        <v>242</v>
      </c>
    </row>
    <row r="3" spans="1:6" ht="45" customHeight="1">
      <c r="A3" s="42" t="s">
        <v>247</v>
      </c>
      <c r="B3" s="42"/>
      <c r="C3" s="42"/>
      <c r="D3" s="42"/>
      <c r="E3" s="42"/>
      <c r="F3" s="42"/>
    </row>
    <row r="5" spans="1:6" ht="15.75">
      <c r="A5" s="39" t="s">
        <v>0</v>
      </c>
      <c r="B5" s="39" t="s">
        <v>168</v>
      </c>
      <c r="C5" s="39" t="s">
        <v>169</v>
      </c>
      <c r="D5" s="39"/>
      <c r="E5" s="39" t="s">
        <v>170</v>
      </c>
      <c r="F5" s="39"/>
    </row>
    <row r="6" spans="1:6" ht="15.75">
      <c r="A6" s="39"/>
      <c r="B6" s="39"/>
      <c r="C6" s="39"/>
      <c r="D6" s="39"/>
      <c r="E6" s="39" t="s">
        <v>171</v>
      </c>
      <c r="F6" s="39"/>
    </row>
    <row r="7" spans="1:6" ht="15.75">
      <c r="A7" s="39"/>
      <c r="B7" s="39"/>
      <c r="C7" s="39" t="s">
        <v>172</v>
      </c>
      <c r="D7" s="16" t="s">
        <v>173</v>
      </c>
      <c r="E7" s="39" t="s">
        <v>172</v>
      </c>
      <c r="F7" s="16" t="s">
        <v>173</v>
      </c>
    </row>
    <row r="8" spans="1:6" ht="15.75">
      <c r="A8" s="39"/>
      <c r="B8" s="39"/>
      <c r="C8" s="39"/>
      <c r="D8" s="16" t="s">
        <v>174</v>
      </c>
      <c r="E8" s="39"/>
      <c r="F8" s="16" t="s">
        <v>174</v>
      </c>
    </row>
    <row r="9" spans="1:6" ht="15.75">
      <c r="A9" s="39"/>
      <c r="B9" s="39"/>
      <c r="C9" s="39"/>
      <c r="D9" s="16" t="s">
        <v>175</v>
      </c>
      <c r="E9" s="39"/>
      <c r="F9" s="16" t="s">
        <v>175</v>
      </c>
    </row>
    <row r="10" spans="1:6" ht="15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</row>
    <row r="11" spans="1:6" ht="31.5">
      <c r="A11" s="1" t="s">
        <v>176</v>
      </c>
      <c r="B11" s="1" t="s">
        <v>177</v>
      </c>
      <c r="C11" s="1"/>
      <c r="D11" s="1"/>
      <c r="E11" s="9">
        <f>'П.1.15'!D19</f>
        <v>67133.21760929991</v>
      </c>
      <c r="F11" s="1"/>
    </row>
    <row r="12" spans="1:6" ht="31.5">
      <c r="A12" s="33" t="s">
        <v>178</v>
      </c>
      <c r="B12" s="1" t="s">
        <v>179</v>
      </c>
      <c r="C12" s="33"/>
      <c r="D12" s="33"/>
      <c r="E12" s="33"/>
      <c r="F12" s="33"/>
    </row>
    <row r="13" spans="1:6" ht="15.75">
      <c r="A13" s="33"/>
      <c r="B13" s="1" t="s">
        <v>180</v>
      </c>
      <c r="C13" s="33"/>
      <c r="D13" s="33"/>
      <c r="E13" s="33"/>
      <c r="F13" s="33"/>
    </row>
    <row r="14" spans="1:6" ht="31.5">
      <c r="A14" s="33" t="s">
        <v>181</v>
      </c>
      <c r="B14" s="1" t="s">
        <v>182</v>
      </c>
      <c r="C14" s="33"/>
      <c r="D14" s="33"/>
      <c r="E14" s="34">
        <f>'П.1.15'!D21</f>
        <v>21684.02928780387</v>
      </c>
      <c r="F14" s="33"/>
    </row>
    <row r="15" spans="1:6" ht="15.75">
      <c r="A15" s="33"/>
      <c r="B15" s="1" t="s">
        <v>183</v>
      </c>
      <c r="C15" s="33"/>
      <c r="D15" s="33"/>
      <c r="E15" s="33"/>
      <c r="F15" s="33"/>
    </row>
    <row r="16" spans="1:6" ht="31.5">
      <c r="A16" s="33" t="s">
        <v>184</v>
      </c>
      <c r="B16" s="1" t="s">
        <v>185</v>
      </c>
      <c r="C16" s="33"/>
      <c r="D16" s="33"/>
      <c r="E16" s="34">
        <f>'П.1.15'!D8+'П.1.15'!D9+'П.1.15'!D14</f>
        <v>14897.088806483627</v>
      </c>
      <c r="F16" s="33"/>
    </row>
    <row r="17" spans="1:6" ht="15.75">
      <c r="A17" s="33"/>
      <c r="B17" s="1" t="s">
        <v>186</v>
      </c>
      <c r="C17" s="33"/>
      <c r="D17" s="33"/>
      <c r="E17" s="33"/>
      <c r="F17" s="33"/>
    </row>
    <row r="18" spans="1:6" ht="31.5">
      <c r="A18" s="1" t="s">
        <v>187</v>
      </c>
      <c r="B18" s="1" t="s">
        <v>188</v>
      </c>
      <c r="C18" s="1"/>
      <c r="D18" s="1"/>
      <c r="E18" s="9">
        <f>'П.1.15'!D23</f>
        <v>3140.267924544571</v>
      </c>
      <c r="F18" s="1"/>
    </row>
    <row r="19" spans="1:6" ht="15.75">
      <c r="A19" s="1"/>
      <c r="B19" s="1" t="s">
        <v>189</v>
      </c>
      <c r="C19" s="1"/>
      <c r="D19" s="1"/>
      <c r="E19" s="1"/>
      <c r="F19" s="1"/>
    </row>
    <row r="20" spans="1:6" ht="15.75">
      <c r="A20" s="1"/>
      <c r="B20" s="1" t="s">
        <v>190</v>
      </c>
      <c r="C20" s="1"/>
      <c r="D20" s="1"/>
      <c r="E20" s="1"/>
      <c r="F20" s="1"/>
    </row>
    <row r="21" spans="1:6" ht="15.75">
      <c r="A21" s="1"/>
      <c r="B21" s="1" t="s">
        <v>191</v>
      </c>
      <c r="C21" s="1"/>
      <c r="D21" s="1"/>
      <c r="E21" s="1"/>
      <c r="F21" s="1"/>
    </row>
    <row r="22" spans="1:6" ht="15.75">
      <c r="A22" s="1"/>
      <c r="B22" s="1" t="s">
        <v>192</v>
      </c>
      <c r="C22" s="1"/>
      <c r="D22" s="1"/>
      <c r="E22" s="1"/>
      <c r="F22" s="1"/>
    </row>
    <row r="23" spans="1:6" ht="15.75">
      <c r="A23" s="1" t="s">
        <v>193</v>
      </c>
      <c r="B23" s="1" t="s">
        <v>194</v>
      </c>
      <c r="C23" s="1"/>
      <c r="D23" s="1"/>
      <c r="E23" s="1"/>
      <c r="F23" s="1"/>
    </row>
    <row r="24" spans="1:6" ht="31.5">
      <c r="A24" s="33" t="s">
        <v>195</v>
      </c>
      <c r="B24" s="1" t="s">
        <v>196</v>
      </c>
      <c r="C24" s="33"/>
      <c r="D24" s="33"/>
      <c r="E24" s="34">
        <f>'П.1.15'!D11</f>
        <v>9793.80773</v>
      </c>
      <c r="F24" s="33"/>
    </row>
    <row r="25" spans="1:6" ht="15.75">
      <c r="A25" s="33"/>
      <c r="B25" s="1" t="s">
        <v>197</v>
      </c>
      <c r="C25" s="33"/>
      <c r="D25" s="33"/>
      <c r="E25" s="33"/>
      <c r="F25" s="33"/>
    </row>
    <row r="26" spans="1:6" ht="31.5">
      <c r="A26" s="33" t="s">
        <v>198</v>
      </c>
      <c r="B26" s="1" t="s">
        <v>199</v>
      </c>
      <c r="C26" s="33"/>
      <c r="D26" s="33"/>
      <c r="E26" s="33"/>
      <c r="F26" s="33"/>
    </row>
    <row r="27" spans="1:6" ht="15.75">
      <c r="A27" s="33"/>
      <c r="B27" s="1" t="s">
        <v>200</v>
      </c>
      <c r="C27" s="33"/>
      <c r="D27" s="33"/>
      <c r="E27" s="33"/>
      <c r="F27" s="33"/>
    </row>
    <row r="28" spans="1:6" ht="15.75">
      <c r="A28" s="1" t="s">
        <v>201</v>
      </c>
      <c r="B28" s="1" t="s">
        <v>202</v>
      </c>
      <c r="C28" s="1"/>
      <c r="D28" s="1"/>
      <c r="E28" s="1"/>
      <c r="F28" s="1"/>
    </row>
    <row r="29" spans="1:6" ht="31.5">
      <c r="A29" s="1" t="s">
        <v>203</v>
      </c>
      <c r="B29" s="1" t="s">
        <v>204</v>
      </c>
      <c r="C29" s="1"/>
      <c r="D29" s="1"/>
      <c r="E29" s="10">
        <f>E31+E32+E34+E36+E44</f>
        <v>13487.077049457093</v>
      </c>
      <c r="F29" s="1"/>
    </row>
    <row r="30" spans="1:6" ht="15.75">
      <c r="A30" s="1" t="s">
        <v>205</v>
      </c>
      <c r="B30" s="1" t="s">
        <v>206</v>
      </c>
      <c r="C30" s="1"/>
      <c r="D30" s="1"/>
      <c r="E30" s="1"/>
      <c r="F30" s="1"/>
    </row>
    <row r="31" spans="1:6" ht="15.75">
      <c r="A31" s="1" t="s">
        <v>207</v>
      </c>
      <c r="B31" s="1" t="s">
        <v>208</v>
      </c>
      <c r="C31" s="1"/>
      <c r="D31" s="1"/>
      <c r="E31" s="9">
        <f>'П.1.15'!D26</f>
        <v>379.17332999999996</v>
      </c>
      <c r="F31" s="1"/>
    </row>
    <row r="32" spans="1:6" ht="31.5">
      <c r="A32" s="33" t="s">
        <v>209</v>
      </c>
      <c r="B32" s="1" t="s">
        <v>210</v>
      </c>
      <c r="C32" s="33"/>
      <c r="D32" s="33"/>
      <c r="E32" s="34">
        <f>'П.1.15'!D27</f>
        <v>255.73872377709347</v>
      </c>
      <c r="F32" s="33"/>
    </row>
    <row r="33" spans="1:6" ht="15.75">
      <c r="A33" s="33"/>
      <c r="B33" s="1" t="s">
        <v>211</v>
      </c>
      <c r="C33" s="33"/>
      <c r="D33" s="33"/>
      <c r="E33" s="33"/>
      <c r="F33" s="33"/>
    </row>
    <row r="34" spans="1:6" ht="31.5">
      <c r="A34" s="33" t="s">
        <v>212</v>
      </c>
      <c r="B34" s="1" t="s">
        <v>213</v>
      </c>
      <c r="C34" s="33"/>
      <c r="D34" s="33"/>
      <c r="E34" s="33"/>
      <c r="F34" s="33"/>
    </row>
    <row r="35" spans="1:6" ht="15.75">
      <c r="A35" s="33"/>
      <c r="B35" s="1" t="s">
        <v>214</v>
      </c>
      <c r="C35" s="33"/>
      <c r="D35" s="33"/>
      <c r="E35" s="33"/>
      <c r="F35" s="33"/>
    </row>
    <row r="36" spans="1:6" ht="31.5">
      <c r="A36" s="33" t="s">
        <v>215</v>
      </c>
      <c r="B36" s="1" t="s">
        <v>216</v>
      </c>
      <c r="C36" s="33"/>
      <c r="D36" s="33"/>
      <c r="E36" s="34">
        <f>'П.1.15'!D41</f>
        <v>724.3474956800001</v>
      </c>
      <c r="F36" s="33"/>
    </row>
    <row r="37" spans="1:6" ht="31.5">
      <c r="A37" s="33"/>
      <c r="B37" s="1" t="s">
        <v>217</v>
      </c>
      <c r="C37" s="33"/>
      <c r="D37" s="33"/>
      <c r="E37" s="33"/>
      <c r="F37" s="33"/>
    </row>
    <row r="38" spans="1:6" ht="15.75">
      <c r="A38" s="33"/>
      <c r="B38" s="1" t="s">
        <v>218</v>
      </c>
      <c r="C38" s="33"/>
      <c r="D38" s="33"/>
      <c r="E38" s="33"/>
      <c r="F38" s="33"/>
    </row>
    <row r="39" spans="1:6" ht="15.75">
      <c r="A39" s="1"/>
      <c r="B39" s="1" t="s">
        <v>219</v>
      </c>
      <c r="C39" s="1"/>
      <c r="D39" s="1"/>
      <c r="E39" s="1"/>
      <c r="F39" s="1"/>
    </row>
    <row r="40" spans="1:6" ht="15.75">
      <c r="A40" s="1"/>
      <c r="B40" s="1" t="s">
        <v>189</v>
      </c>
      <c r="C40" s="1"/>
      <c r="D40" s="1"/>
      <c r="E40" s="1"/>
      <c r="F40" s="1"/>
    </row>
    <row r="41" spans="1:6" ht="15.75">
      <c r="A41" s="1"/>
      <c r="B41" s="1" t="s">
        <v>190</v>
      </c>
      <c r="C41" s="1"/>
      <c r="D41" s="1"/>
      <c r="E41" s="1"/>
      <c r="F41" s="1"/>
    </row>
    <row r="42" spans="1:6" ht="15.75">
      <c r="A42" s="1"/>
      <c r="B42" s="1" t="s">
        <v>191</v>
      </c>
      <c r="C42" s="1"/>
      <c r="D42" s="1"/>
      <c r="E42" s="1"/>
      <c r="F42" s="1"/>
    </row>
    <row r="43" spans="1:6" ht="15.75">
      <c r="A43" s="1"/>
      <c r="B43" s="1" t="s">
        <v>192</v>
      </c>
      <c r="C43" s="1"/>
      <c r="D43" s="1"/>
      <c r="E43" s="1"/>
      <c r="F43" s="1"/>
    </row>
    <row r="44" spans="1:6" ht="31.5">
      <c r="A44" s="33" t="s">
        <v>220</v>
      </c>
      <c r="B44" s="1" t="s">
        <v>221</v>
      </c>
      <c r="C44" s="33"/>
      <c r="D44" s="33"/>
      <c r="E44" s="35">
        <f>E48+E49</f>
        <v>12127.8175</v>
      </c>
      <c r="F44" s="33"/>
    </row>
    <row r="45" spans="1:6" ht="15.75">
      <c r="A45" s="33"/>
      <c r="B45" s="1" t="s">
        <v>222</v>
      </c>
      <c r="C45" s="33"/>
      <c r="D45" s="33"/>
      <c r="E45" s="40"/>
      <c r="F45" s="33"/>
    </row>
    <row r="46" spans="1:6" ht="15.75">
      <c r="A46" s="33"/>
      <c r="B46" s="1" t="s">
        <v>223</v>
      </c>
      <c r="C46" s="33"/>
      <c r="D46" s="33"/>
      <c r="E46" s="40"/>
      <c r="F46" s="33"/>
    </row>
    <row r="47" spans="1:6" ht="15.75">
      <c r="A47" s="33"/>
      <c r="B47" s="1" t="s">
        <v>218</v>
      </c>
      <c r="C47" s="33"/>
      <c r="D47" s="33"/>
      <c r="E47" s="40"/>
      <c r="F47" s="33"/>
    </row>
    <row r="48" spans="1:6" ht="15.75">
      <c r="A48" s="1" t="s">
        <v>224</v>
      </c>
      <c r="B48" s="1" t="s">
        <v>225</v>
      </c>
      <c r="C48" s="1"/>
      <c r="D48" s="1"/>
      <c r="E48" s="9">
        <f>'П.1.15'!D50</f>
        <v>11138.4</v>
      </c>
      <c r="F48" s="1"/>
    </row>
    <row r="49" spans="1:6" ht="15.75">
      <c r="A49" s="1" t="s">
        <v>243</v>
      </c>
      <c r="B49" s="1" t="s">
        <v>244</v>
      </c>
      <c r="C49" s="1"/>
      <c r="D49" s="1"/>
      <c r="E49" s="9">
        <f>'П.1.15'!D51</f>
        <v>989.4175</v>
      </c>
      <c r="F49" s="1"/>
    </row>
    <row r="50" spans="1:6" ht="15.75">
      <c r="A50" s="1" t="s">
        <v>248</v>
      </c>
      <c r="B50" s="1" t="s">
        <v>245</v>
      </c>
      <c r="C50" s="1"/>
      <c r="D50" s="1"/>
      <c r="E50" s="10">
        <f>SUM(E51:E59)</f>
        <v>8201.575655111154</v>
      </c>
      <c r="F50" s="1"/>
    </row>
    <row r="51" spans="1:6" ht="15.75">
      <c r="A51" s="1" t="s">
        <v>249</v>
      </c>
      <c r="B51" s="12" t="s">
        <v>155</v>
      </c>
      <c r="C51" s="1"/>
      <c r="D51" s="1"/>
      <c r="E51" s="21">
        <f>'[5]Спец. одежда'!$K$110+'[5]Инструмент'!$J$44+'[5]Мыло'!$J$10+'[5]План. затраты на 13 г. по ОТ'!$E$24</f>
        <v>3957.825895795422</v>
      </c>
      <c r="F51" s="1"/>
    </row>
    <row r="52" spans="1:6" ht="31.5">
      <c r="A52" s="1" t="s">
        <v>250</v>
      </c>
      <c r="B52" s="15" t="s">
        <v>156</v>
      </c>
      <c r="C52" s="1"/>
      <c r="D52" s="1"/>
      <c r="E52" s="21">
        <f>('[6]командировочные'!$F$30+'[6]командировочные'!$F$27)/1000</f>
        <v>460.8</v>
      </c>
      <c r="F52" s="1"/>
    </row>
    <row r="53" spans="1:6" ht="15.75">
      <c r="A53" s="1" t="s">
        <v>251</v>
      </c>
      <c r="B53" s="12" t="s">
        <v>157</v>
      </c>
      <c r="C53" s="1"/>
      <c r="D53" s="1"/>
      <c r="E53" s="21">
        <f>'[7]Обучение работников '!$I$19</f>
        <v>254.59330049999997</v>
      </c>
      <c r="F53" s="1"/>
    </row>
    <row r="54" spans="1:6" ht="63">
      <c r="A54" s="1" t="s">
        <v>252</v>
      </c>
      <c r="B54" s="13" t="s">
        <v>158</v>
      </c>
      <c r="C54" s="1"/>
      <c r="D54" s="1"/>
      <c r="E54" s="21">
        <f>'[8]Информ-консл. услуги'!$E$18</f>
        <v>86.971626</v>
      </c>
      <c r="F54" s="1"/>
    </row>
    <row r="55" spans="1:6" ht="15.75">
      <c r="A55" s="1" t="s">
        <v>253</v>
      </c>
      <c r="B55" s="14" t="s">
        <v>159</v>
      </c>
      <c r="C55" s="1"/>
      <c r="D55" s="1"/>
      <c r="E55" s="21">
        <f>'[9]Связь, банки, почта'!$C$17</f>
        <v>620.466</v>
      </c>
      <c r="F55" s="1"/>
    </row>
    <row r="56" spans="1:6" ht="15.75">
      <c r="A56" s="1" t="s">
        <v>254</v>
      </c>
      <c r="B56" s="14" t="s">
        <v>160</v>
      </c>
      <c r="C56" s="1"/>
      <c r="D56" s="1"/>
      <c r="E56" s="21">
        <v>1537.2</v>
      </c>
      <c r="F56" s="1"/>
    </row>
    <row r="57" spans="1:6" ht="15.75">
      <c r="A57" s="1" t="s">
        <v>255</v>
      </c>
      <c r="B57" s="14" t="s">
        <v>161</v>
      </c>
      <c r="C57" s="1"/>
      <c r="D57" s="1"/>
      <c r="E57" s="21">
        <v>63.53</v>
      </c>
      <c r="F57" s="1"/>
    </row>
    <row r="58" spans="1:6" ht="31.5">
      <c r="A58" s="1" t="s">
        <v>256</v>
      </c>
      <c r="B58" s="15" t="s">
        <v>162</v>
      </c>
      <c r="C58" s="1"/>
      <c r="D58" s="1"/>
      <c r="E58" s="21">
        <f>'[10]услуги прочие'!$F$17</f>
        <v>287.23149</v>
      </c>
      <c r="F58" s="1"/>
    </row>
    <row r="59" spans="1:6" ht="15.75">
      <c r="A59" s="1" t="s">
        <v>257</v>
      </c>
      <c r="B59" s="12" t="s">
        <v>163</v>
      </c>
      <c r="C59" s="1"/>
      <c r="D59" s="1"/>
      <c r="E59" s="21">
        <f>'[11]СРО'!$C$14+'[12]Канц.товары'!$J$105+'[13]Канц.товары'!$H$59</f>
        <v>932.9573428157313</v>
      </c>
      <c r="F59" s="1"/>
    </row>
    <row r="60" spans="1:6" ht="15.75">
      <c r="A60" s="1" t="s">
        <v>258</v>
      </c>
      <c r="B60" s="12" t="s">
        <v>246</v>
      </c>
      <c r="C60" s="1"/>
      <c r="D60" s="1"/>
      <c r="E60" s="21">
        <f>'П.1.15'!D18</f>
        <v>417.68977508999996</v>
      </c>
      <c r="F60" s="1"/>
    </row>
    <row r="61" spans="1:6" ht="31.5">
      <c r="A61" s="1" t="s">
        <v>259</v>
      </c>
      <c r="B61" s="1" t="s">
        <v>226</v>
      </c>
      <c r="C61" s="1"/>
      <c r="D61" s="1"/>
      <c r="E61" s="1"/>
      <c r="F61" s="1"/>
    </row>
    <row r="62" spans="1:6" ht="31.5">
      <c r="A62" s="33" t="s">
        <v>260</v>
      </c>
      <c r="B62" s="1" t="s">
        <v>227</v>
      </c>
      <c r="C62" s="33"/>
      <c r="D62" s="33"/>
      <c r="E62" s="33"/>
      <c r="F62" s="33"/>
    </row>
    <row r="63" spans="1:6" ht="15.75">
      <c r="A63" s="33"/>
      <c r="B63" s="1" t="s">
        <v>228</v>
      </c>
      <c r="C63" s="33"/>
      <c r="D63" s="33"/>
      <c r="E63" s="33"/>
      <c r="F63" s="33"/>
    </row>
    <row r="64" spans="1:6" ht="15.75">
      <c r="A64" s="17" t="s">
        <v>261</v>
      </c>
      <c r="B64" s="17" t="s">
        <v>229</v>
      </c>
      <c r="C64" s="17"/>
      <c r="D64" s="17"/>
      <c r="E64" s="10">
        <f>E11+E14+E16+E18+E24+E29+E50+E60</f>
        <v>138754.75383779022</v>
      </c>
      <c r="F64" s="17"/>
    </row>
    <row r="65" spans="1:6" ht="15.75">
      <c r="A65" s="1"/>
      <c r="B65" s="1" t="s">
        <v>218</v>
      </c>
      <c r="C65" s="1"/>
      <c r="D65" s="1"/>
      <c r="E65" s="1"/>
      <c r="F65" s="1"/>
    </row>
    <row r="66" spans="1:6" ht="15.75">
      <c r="A66" s="1"/>
      <c r="B66" s="1" t="s">
        <v>189</v>
      </c>
      <c r="C66" s="1"/>
      <c r="D66" s="1"/>
      <c r="E66" s="1"/>
      <c r="F66" s="1"/>
    </row>
    <row r="67" spans="1:6" ht="15.75">
      <c r="A67" s="1"/>
      <c r="B67" s="1" t="s">
        <v>190</v>
      </c>
      <c r="C67" s="1"/>
      <c r="D67" s="1"/>
      <c r="E67" s="1"/>
      <c r="F67" s="1"/>
    </row>
    <row r="68" spans="1:6" ht="15.75">
      <c r="A68" s="1"/>
      <c r="B68" s="1" t="s">
        <v>191</v>
      </c>
      <c r="C68" s="1"/>
      <c r="D68" s="1"/>
      <c r="E68" s="1"/>
      <c r="F68" s="1"/>
    </row>
    <row r="69" spans="1:6" ht="15.75">
      <c r="A69" s="1"/>
      <c r="B69" s="1" t="s">
        <v>192</v>
      </c>
      <c r="C69" s="1"/>
      <c r="D69" s="1"/>
      <c r="E69" s="1"/>
      <c r="F69" s="1"/>
    </row>
    <row r="70" spans="1:6" ht="31.5">
      <c r="A70" s="1" t="s">
        <v>262</v>
      </c>
      <c r="B70" s="1" t="s">
        <v>230</v>
      </c>
      <c r="C70" s="1"/>
      <c r="D70" s="1"/>
      <c r="E70" s="9">
        <f>'П1.4'!H27</f>
        <v>202.07130519999998</v>
      </c>
      <c r="F70" s="1"/>
    </row>
    <row r="71" spans="1:6" ht="15.75">
      <c r="A71" s="1" t="s">
        <v>263</v>
      </c>
      <c r="B71" s="1" t="s">
        <v>231</v>
      </c>
      <c r="C71" s="1"/>
      <c r="D71" s="1"/>
      <c r="E71" s="1"/>
      <c r="F71" s="1"/>
    </row>
    <row r="72" spans="1:6" ht="31.5">
      <c r="A72" s="1" t="s">
        <v>264</v>
      </c>
      <c r="B72" s="1" t="s">
        <v>232</v>
      </c>
      <c r="C72" s="1"/>
      <c r="D72" s="1"/>
      <c r="E72" s="1"/>
      <c r="F72" s="1"/>
    </row>
    <row r="73" spans="1:6" ht="15.75">
      <c r="A73" s="22" t="s">
        <v>265</v>
      </c>
      <c r="B73" s="1" t="s">
        <v>233</v>
      </c>
      <c r="C73" s="1"/>
      <c r="D73" s="1"/>
      <c r="E73" s="9">
        <f>E29</f>
        <v>13487.077049457093</v>
      </c>
      <c r="F73" s="1"/>
    </row>
    <row r="74" spans="1:6" ht="31.5">
      <c r="A74" s="33" t="s">
        <v>266</v>
      </c>
      <c r="B74" s="1" t="s">
        <v>234</v>
      </c>
      <c r="C74" s="33"/>
      <c r="D74" s="33"/>
      <c r="E74" s="34">
        <f>E50</f>
        <v>8201.575655111154</v>
      </c>
      <c r="F74" s="33"/>
    </row>
    <row r="75" spans="1:6" ht="31.5">
      <c r="A75" s="33"/>
      <c r="B75" s="1" t="s">
        <v>235</v>
      </c>
      <c r="C75" s="33"/>
      <c r="D75" s="33"/>
      <c r="E75" s="33"/>
      <c r="F75" s="33"/>
    </row>
    <row r="76" spans="1:6" ht="31.5">
      <c r="A76" s="33"/>
      <c r="B76" s="1" t="s">
        <v>236</v>
      </c>
      <c r="C76" s="33"/>
      <c r="D76" s="33"/>
      <c r="E76" s="33"/>
      <c r="F76" s="33"/>
    </row>
    <row r="77" spans="1:6" ht="31.5">
      <c r="A77" s="33"/>
      <c r="B77" s="1" t="s">
        <v>237</v>
      </c>
      <c r="C77" s="33"/>
      <c r="D77" s="33"/>
      <c r="E77" s="33"/>
      <c r="F77" s="33"/>
    </row>
    <row r="78" spans="1:6" ht="31.5">
      <c r="A78" s="33"/>
      <c r="B78" s="1" t="s">
        <v>238</v>
      </c>
      <c r="C78" s="33"/>
      <c r="D78" s="33"/>
      <c r="E78" s="33"/>
      <c r="F78" s="33"/>
    </row>
    <row r="79" spans="1:6" ht="31.5">
      <c r="A79" s="33"/>
      <c r="B79" s="1" t="s">
        <v>239</v>
      </c>
      <c r="C79" s="33"/>
      <c r="D79" s="33"/>
      <c r="E79" s="33"/>
      <c r="F79" s="33"/>
    </row>
    <row r="80" spans="1:6" ht="31.5">
      <c r="A80" s="33"/>
      <c r="B80" s="1" t="s">
        <v>240</v>
      </c>
      <c r="C80" s="33"/>
      <c r="D80" s="33"/>
      <c r="E80" s="33"/>
      <c r="F80" s="33"/>
    </row>
    <row r="81" spans="1:6" ht="31.5">
      <c r="A81" s="33"/>
      <c r="B81" s="1" t="s">
        <v>241</v>
      </c>
      <c r="C81" s="33"/>
      <c r="D81" s="33"/>
      <c r="E81" s="33"/>
      <c r="F81" s="33"/>
    </row>
    <row r="85" spans="1:12" s="7" customFormat="1" ht="15.75">
      <c r="A85" s="6"/>
      <c r="B85" s="6"/>
      <c r="C85" s="6"/>
      <c r="E85" s="6"/>
      <c r="F85" s="4"/>
      <c r="G85" s="6"/>
      <c r="H85" s="6"/>
      <c r="I85" s="6"/>
      <c r="K85" s="6"/>
      <c r="L85" s="6"/>
    </row>
    <row r="89" ht="12.75">
      <c r="A89" s="5"/>
    </row>
    <row r="90" ht="12.75">
      <c r="A90" s="19"/>
    </row>
  </sheetData>
  <sheetProtection/>
  <mergeCells count="63">
    <mergeCell ref="F74:F81"/>
    <mergeCell ref="A3:F3"/>
    <mergeCell ref="A74:A81"/>
    <mergeCell ref="C74:C81"/>
    <mergeCell ref="D74:D81"/>
    <mergeCell ref="E74:E81"/>
    <mergeCell ref="F44:F47"/>
    <mergeCell ref="A62:A63"/>
    <mergeCell ref="C62:C63"/>
    <mergeCell ref="D62:D63"/>
    <mergeCell ref="E62:E63"/>
    <mergeCell ref="F62:F63"/>
    <mergeCell ref="A44:A47"/>
    <mergeCell ref="C44:C47"/>
    <mergeCell ref="D44:D47"/>
    <mergeCell ref="E44:E47"/>
    <mergeCell ref="F34:F35"/>
    <mergeCell ref="A36:A38"/>
    <mergeCell ref="C36:C38"/>
    <mergeCell ref="D36:D38"/>
    <mergeCell ref="E36:E38"/>
    <mergeCell ref="F36:F38"/>
    <mergeCell ref="A34:A35"/>
    <mergeCell ref="C34:C35"/>
    <mergeCell ref="D34:D35"/>
    <mergeCell ref="E34:E35"/>
    <mergeCell ref="F26:F27"/>
    <mergeCell ref="A32:A33"/>
    <mergeCell ref="C32:C33"/>
    <mergeCell ref="D32:D33"/>
    <mergeCell ref="E32:E33"/>
    <mergeCell ref="F32:F33"/>
    <mergeCell ref="A26:A27"/>
    <mergeCell ref="C26:C27"/>
    <mergeCell ref="D26:D27"/>
    <mergeCell ref="E26:E27"/>
    <mergeCell ref="F16:F17"/>
    <mergeCell ref="A24:A25"/>
    <mergeCell ref="C24:C25"/>
    <mergeCell ref="D24:D25"/>
    <mergeCell ref="E24:E25"/>
    <mergeCell ref="F24:F25"/>
    <mergeCell ref="A16:A17"/>
    <mergeCell ref="C16:C17"/>
    <mergeCell ref="D16:D17"/>
    <mergeCell ref="E16:E17"/>
    <mergeCell ref="F12:F13"/>
    <mergeCell ref="A14:A15"/>
    <mergeCell ref="C14:C15"/>
    <mergeCell ref="D14:D15"/>
    <mergeCell ref="E14:E15"/>
    <mergeCell ref="F14:F15"/>
    <mergeCell ref="A12:A13"/>
    <mergeCell ref="C12:C13"/>
    <mergeCell ref="D12:D13"/>
    <mergeCell ref="E12:E13"/>
    <mergeCell ref="A5:A9"/>
    <mergeCell ref="B5:B9"/>
    <mergeCell ref="C5:D6"/>
    <mergeCell ref="E5:F5"/>
    <mergeCell ref="E6:F6"/>
    <mergeCell ref="C7:C9"/>
    <mergeCell ref="E7:E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КалашниковаАВ</dc:creator>
  <cp:keywords/>
  <dc:description/>
  <cp:lastModifiedBy>user</cp:lastModifiedBy>
  <cp:lastPrinted>2013-04-18T04:26:44Z</cp:lastPrinted>
  <dcterms:created xsi:type="dcterms:W3CDTF">2013-04-17T13:17:35Z</dcterms:created>
  <dcterms:modified xsi:type="dcterms:W3CDTF">2013-04-18T22:14:46Z</dcterms:modified>
  <cp:category/>
  <cp:version/>
  <cp:contentType/>
  <cp:contentStatus/>
</cp:coreProperties>
</file>